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Tcbuh\САВОСЬКИНА\от Шандрак\экономист СОШ, МФЦ\для экономиста\3. МЕСЯЧНАЯ ОТЧЕТНОСТЬ\2022 год\до 10 числа Исполнение ПФХД\"/>
    </mc:Choice>
  </mc:AlternateContent>
  <xr:revisionPtr revIDLastSave="0" documentId="13_ncr:1_{CE72B000-FFA9-4689-A555-6653FFD828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.02.22" sheetId="42" r:id="rId1"/>
    <sheet name="01.03.22" sheetId="43" r:id="rId2"/>
  </sheets>
  <definedNames>
    <definedName name="_xlnm.Print_Area" localSheetId="0">'01.02.22'!$A$1:$R$196</definedName>
    <definedName name="_xlnm.Print_Area" localSheetId="1">'01.03.22'!$A$1:$R$196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6" i="43" l="1"/>
  <c r="J156" i="43"/>
  <c r="I156" i="43"/>
  <c r="I101" i="43"/>
  <c r="I102" i="43"/>
  <c r="I65" i="43"/>
  <c r="I66" i="43"/>
  <c r="I8" i="43"/>
  <c r="I9" i="43"/>
  <c r="J65" i="43"/>
  <c r="J102" i="43"/>
  <c r="J155" i="43"/>
  <c r="I155" i="43"/>
  <c r="I6" i="43" s="1"/>
  <c r="J201" i="43"/>
  <c r="J203" i="43" s="1"/>
  <c r="P194" i="43"/>
  <c r="O194" i="43"/>
  <c r="K194" i="43"/>
  <c r="P193" i="43"/>
  <c r="K193" i="43"/>
  <c r="O193" i="43" s="1"/>
  <c r="N192" i="43"/>
  <c r="M192" i="43"/>
  <c r="L192" i="43"/>
  <c r="J192" i="43"/>
  <c r="I192" i="43"/>
  <c r="P189" i="43"/>
  <c r="O189" i="43"/>
  <c r="K189" i="43"/>
  <c r="N188" i="43"/>
  <c r="M188" i="43"/>
  <c r="L188" i="43"/>
  <c r="J188" i="43"/>
  <c r="P188" i="43" s="1"/>
  <c r="I188" i="43"/>
  <c r="P186" i="43"/>
  <c r="K186" i="43"/>
  <c r="O186" i="43" s="1"/>
  <c r="K185" i="43"/>
  <c r="K184" i="43"/>
  <c r="J184" i="43"/>
  <c r="I184" i="43"/>
  <c r="P183" i="43"/>
  <c r="O183" i="43"/>
  <c r="K183" i="43"/>
  <c r="P182" i="43"/>
  <c r="L182" i="43"/>
  <c r="K182" i="43"/>
  <c r="O182" i="43" s="1"/>
  <c r="K181" i="43"/>
  <c r="K180" i="43"/>
  <c r="L179" i="43"/>
  <c r="J179" i="43"/>
  <c r="P179" i="43" s="1"/>
  <c r="I179" i="43"/>
  <c r="P178" i="43"/>
  <c r="L178" i="43"/>
  <c r="L177" i="43" s="1"/>
  <c r="K178" i="43"/>
  <c r="O178" i="43" s="1"/>
  <c r="J177" i="43"/>
  <c r="P177" i="43" s="1"/>
  <c r="I177" i="43"/>
  <c r="P176" i="43"/>
  <c r="L176" i="43"/>
  <c r="K176" i="43"/>
  <c r="O176" i="43" s="1"/>
  <c r="L175" i="43"/>
  <c r="J175" i="43"/>
  <c r="P175" i="43" s="1"/>
  <c r="I175" i="43"/>
  <c r="N174" i="43"/>
  <c r="N173" i="43" s="1"/>
  <c r="M174" i="43"/>
  <c r="L174" i="43"/>
  <c r="L173" i="43" s="1"/>
  <c r="J174" i="43"/>
  <c r="P174" i="43" s="1"/>
  <c r="I174" i="43"/>
  <c r="M173" i="43"/>
  <c r="I173" i="43"/>
  <c r="P172" i="43"/>
  <c r="K172" i="43"/>
  <c r="P171" i="43"/>
  <c r="O171" i="43"/>
  <c r="K171" i="43"/>
  <c r="P170" i="43"/>
  <c r="J170" i="43"/>
  <c r="I170" i="43"/>
  <c r="P169" i="43"/>
  <c r="O169" i="43"/>
  <c r="K169" i="43"/>
  <c r="P168" i="43"/>
  <c r="K168" i="43"/>
  <c r="J167" i="43"/>
  <c r="I167" i="43"/>
  <c r="P165" i="43"/>
  <c r="K165" i="43"/>
  <c r="J163" i="43"/>
  <c r="P163" i="43" s="1"/>
  <c r="I163" i="43"/>
  <c r="P162" i="43"/>
  <c r="L162" i="43"/>
  <c r="L161" i="43" s="1"/>
  <c r="K162" i="43"/>
  <c r="O162" i="43" s="1"/>
  <c r="K161" i="43"/>
  <c r="J161" i="43"/>
  <c r="P161" i="43" s="1"/>
  <c r="I161" i="43"/>
  <c r="O161" i="43" s="1"/>
  <c r="P160" i="43"/>
  <c r="L160" i="43"/>
  <c r="L159" i="43" s="1"/>
  <c r="K160" i="43"/>
  <c r="O160" i="43" s="1"/>
  <c r="P159" i="43"/>
  <c r="J159" i="43"/>
  <c r="I159" i="43"/>
  <c r="P158" i="43"/>
  <c r="L158" i="43"/>
  <c r="K158" i="43"/>
  <c r="O158" i="43" s="1"/>
  <c r="L157" i="43"/>
  <c r="L156" i="43" s="1"/>
  <c r="J157" i="43"/>
  <c r="P157" i="43" s="1"/>
  <c r="I157" i="43"/>
  <c r="N156" i="43"/>
  <c r="M156" i="43"/>
  <c r="M155" i="43"/>
  <c r="P153" i="43"/>
  <c r="K153" i="43"/>
  <c r="J152" i="43"/>
  <c r="I152" i="43"/>
  <c r="P151" i="43"/>
  <c r="K151" i="43"/>
  <c r="J150" i="43"/>
  <c r="P150" i="43" s="1"/>
  <c r="I150" i="43"/>
  <c r="P149" i="43"/>
  <c r="K149" i="43"/>
  <c r="P148" i="43"/>
  <c r="O148" i="43"/>
  <c r="K148" i="43"/>
  <c r="P147" i="43"/>
  <c r="J147" i="43"/>
  <c r="I147" i="43"/>
  <c r="P146" i="43"/>
  <c r="L146" i="43"/>
  <c r="K146" i="43"/>
  <c r="O146" i="43" s="1"/>
  <c r="L145" i="43"/>
  <c r="J145" i="43"/>
  <c r="I145" i="43"/>
  <c r="P144" i="43"/>
  <c r="O144" i="43"/>
  <c r="K144" i="43"/>
  <c r="P143" i="43"/>
  <c r="K143" i="43"/>
  <c r="J143" i="43"/>
  <c r="I143" i="43"/>
  <c r="O143" i="43" s="1"/>
  <c r="P142" i="43"/>
  <c r="O142" i="43"/>
  <c r="K142" i="43"/>
  <c r="P141" i="43"/>
  <c r="K141" i="43"/>
  <c r="N140" i="43"/>
  <c r="M140" i="43"/>
  <c r="L140" i="43"/>
  <c r="J140" i="43"/>
  <c r="P140" i="43" s="1"/>
  <c r="I140" i="43"/>
  <c r="P139" i="43"/>
  <c r="O139" i="43"/>
  <c r="K139" i="43"/>
  <c r="K138" i="43"/>
  <c r="J138" i="43"/>
  <c r="I138" i="43"/>
  <c r="P137" i="43"/>
  <c r="O137" i="43"/>
  <c r="K137" i="43"/>
  <c r="P136" i="43"/>
  <c r="K136" i="43"/>
  <c r="O136" i="43" s="1"/>
  <c r="N135" i="43"/>
  <c r="M135" i="43"/>
  <c r="L135" i="43"/>
  <c r="K135" i="43"/>
  <c r="J135" i="43"/>
  <c r="I135" i="43"/>
  <c r="O135" i="43" s="1"/>
  <c r="P134" i="43"/>
  <c r="O134" i="43"/>
  <c r="K134" i="43"/>
  <c r="P133" i="43"/>
  <c r="K133" i="43"/>
  <c r="J132" i="43"/>
  <c r="P132" i="43" s="1"/>
  <c r="I132" i="43"/>
  <c r="P131" i="43"/>
  <c r="K131" i="43"/>
  <c r="O131" i="43" s="1"/>
  <c r="K130" i="43"/>
  <c r="O130" i="43" s="1"/>
  <c r="K129" i="43"/>
  <c r="O129" i="43" s="1"/>
  <c r="K128" i="43"/>
  <c r="O128" i="43" s="1"/>
  <c r="P127" i="43"/>
  <c r="O127" i="43"/>
  <c r="K127" i="43"/>
  <c r="P126" i="43"/>
  <c r="K126" i="43"/>
  <c r="N125" i="43"/>
  <c r="M125" i="43"/>
  <c r="L125" i="43"/>
  <c r="J125" i="43"/>
  <c r="P125" i="43" s="1"/>
  <c r="I125" i="43"/>
  <c r="P124" i="43"/>
  <c r="O124" i="43"/>
  <c r="O123" i="43" s="1"/>
  <c r="K124" i="43"/>
  <c r="P123" i="43"/>
  <c r="K123" i="43"/>
  <c r="K122" i="43" s="1"/>
  <c r="J122" i="43"/>
  <c r="P122" i="43" s="1"/>
  <c r="I122" i="43"/>
  <c r="P121" i="43"/>
  <c r="O121" i="43"/>
  <c r="O120" i="43" s="1"/>
  <c r="K121" i="43"/>
  <c r="P120" i="43"/>
  <c r="K120" i="43"/>
  <c r="K119" i="43" s="1"/>
  <c r="J119" i="43"/>
  <c r="P119" i="43" s="1"/>
  <c r="I119" i="43"/>
  <c r="P118" i="43"/>
  <c r="O118" i="43"/>
  <c r="O117" i="43" s="1"/>
  <c r="K118" i="43"/>
  <c r="P117" i="43"/>
  <c r="K117" i="43"/>
  <c r="K116" i="43" s="1"/>
  <c r="J116" i="43"/>
  <c r="P116" i="43" s="1"/>
  <c r="I116" i="43"/>
  <c r="P115" i="43"/>
  <c r="L115" i="43"/>
  <c r="K115" i="43"/>
  <c r="O115" i="43" s="1"/>
  <c r="L114" i="43"/>
  <c r="K114" i="43"/>
  <c r="J114" i="43"/>
  <c r="I114" i="43"/>
  <c r="O114" i="43" s="1"/>
  <c r="P113" i="43"/>
  <c r="L113" i="43"/>
  <c r="K113" i="43"/>
  <c r="K112" i="43" s="1"/>
  <c r="L112" i="43"/>
  <c r="J112" i="43"/>
  <c r="P112" i="43" s="1"/>
  <c r="I112" i="43"/>
  <c r="P111" i="43"/>
  <c r="O111" i="43"/>
  <c r="K111" i="43"/>
  <c r="P110" i="43"/>
  <c r="N110" i="43"/>
  <c r="N102" i="43" s="1"/>
  <c r="N101" i="43" s="1"/>
  <c r="K110" i="43"/>
  <c r="J110" i="43"/>
  <c r="I110" i="43"/>
  <c r="O110" i="43" s="1"/>
  <c r="P109" i="43"/>
  <c r="N109" i="43"/>
  <c r="N108" i="43" s="1"/>
  <c r="M109" i="43"/>
  <c r="M110" i="43" s="1"/>
  <c r="L109" i="43"/>
  <c r="K109" i="43"/>
  <c r="O109" i="43" s="1"/>
  <c r="O108" i="43" s="1"/>
  <c r="P108" i="43"/>
  <c r="M108" i="43"/>
  <c r="K108" i="43"/>
  <c r="J108" i="43"/>
  <c r="I108" i="43"/>
  <c r="P107" i="43"/>
  <c r="K107" i="43"/>
  <c r="O107" i="43" s="1"/>
  <c r="T106" i="43"/>
  <c r="P106" i="43"/>
  <c r="K106" i="43"/>
  <c r="O106" i="43" s="1"/>
  <c r="P105" i="43"/>
  <c r="K105" i="43"/>
  <c r="O105" i="43" s="1"/>
  <c r="T104" i="43"/>
  <c r="P104" i="43"/>
  <c r="K104" i="43"/>
  <c r="O104" i="43" s="1"/>
  <c r="J103" i="43"/>
  <c r="I103" i="43"/>
  <c r="M102" i="43"/>
  <c r="M101" i="43"/>
  <c r="P99" i="43"/>
  <c r="L99" i="43"/>
  <c r="K99" i="43"/>
  <c r="K97" i="43" s="1"/>
  <c r="P98" i="43"/>
  <c r="O98" i="43"/>
  <c r="K98" i="43"/>
  <c r="L97" i="43"/>
  <c r="J97" i="43"/>
  <c r="P97" i="43" s="1"/>
  <c r="I97" i="43"/>
  <c r="P96" i="43"/>
  <c r="L96" i="43"/>
  <c r="K96" i="43"/>
  <c r="O96" i="43" s="1"/>
  <c r="P95" i="43"/>
  <c r="K95" i="43"/>
  <c r="J94" i="43"/>
  <c r="P94" i="43" s="1"/>
  <c r="I94" i="43"/>
  <c r="P93" i="43"/>
  <c r="K93" i="43"/>
  <c r="O93" i="43" s="1"/>
  <c r="P92" i="43"/>
  <c r="O92" i="43"/>
  <c r="K92" i="43"/>
  <c r="K91" i="43"/>
  <c r="J91" i="43"/>
  <c r="I91" i="43"/>
  <c r="O91" i="43" s="1"/>
  <c r="P90" i="43"/>
  <c r="O90" i="43"/>
  <c r="K90" i="43"/>
  <c r="P89" i="43"/>
  <c r="K89" i="43"/>
  <c r="J88" i="43"/>
  <c r="P88" i="43" s="1"/>
  <c r="I88" i="43"/>
  <c r="P87" i="43"/>
  <c r="K87" i="43"/>
  <c r="O87" i="43" s="1"/>
  <c r="P86" i="43"/>
  <c r="K86" i="43"/>
  <c r="O86" i="43" s="1"/>
  <c r="J85" i="43"/>
  <c r="I85" i="43"/>
  <c r="P83" i="43"/>
  <c r="L83" i="43"/>
  <c r="K83" i="43"/>
  <c r="O83" i="43" s="1"/>
  <c r="P82" i="43"/>
  <c r="L82" i="43"/>
  <c r="K82" i="43"/>
  <c r="O82" i="43" s="1"/>
  <c r="O81" i="43" s="1"/>
  <c r="N81" i="43"/>
  <c r="M81" i="43"/>
  <c r="L81" i="43"/>
  <c r="K81" i="43"/>
  <c r="J81" i="43"/>
  <c r="I81" i="43"/>
  <c r="P80" i="43"/>
  <c r="P79" i="43" s="1"/>
  <c r="N80" i="43"/>
  <c r="M80" i="43"/>
  <c r="L80" i="43"/>
  <c r="K80" i="43"/>
  <c r="O80" i="43" s="1"/>
  <c r="O79" i="43" s="1"/>
  <c r="N79" i="43"/>
  <c r="M79" i="43"/>
  <c r="M71" i="43" s="1"/>
  <c r="M70" i="43" s="1"/>
  <c r="L79" i="43"/>
  <c r="J79" i="43"/>
  <c r="I79" i="43"/>
  <c r="I71" i="43" s="1"/>
  <c r="M78" i="43"/>
  <c r="K78" i="43"/>
  <c r="O78" i="43" s="1"/>
  <c r="P77" i="43"/>
  <c r="K77" i="43"/>
  <c r="O77" i="43" s="1"/>
  <c r="J76" i="43"/>
  <c r="P76" i="43" s="1"/>
  <c r="I76" i="43"/>
  <c r="P75" i="43"/>
  <c r="L75" i="43"/>
  <c r="K75" i="43"/>
  <c r="O75" i="43" s="1"/>
  <c r="P74" i="43"/>
  <c r="N74" i="43"/>
  <c r="M74" i="43"/>
  <c r="L74" i="43"/>
  <c r="K74" i="43"/>
  <c r="O74" i="43" s="1"/>
  <c r="P73" i="43"/>
  <c r="N73" i="43"/>
  <c r="M73" i="43"/>
  <c r="L73" i="43"/>
  <c r="K73" i="43"/>
  <c r="O73" i="43" s="1"/>
  <c r="N72" i="43"/>
  <c r="N71" i="43" s="1"/>
  <c r="N70" i="43" s="1"/>
  <c r="M72" i="43"/>
  <c r="L72" i="43"/>
  <c r="K72" i="43"/>
  <c r="J72" i="43"/>
  <c r="P72" i="43" s="1"/>
  <c r="I72" i="43"/>
  <c r="L71" i="43"/>
  <c r="L70" i="43"/>
  <c r="N67" i="43"/>
  <c r="M67" i="43"/>
  <c r="L67" i="43"/>
  <c r="N66" i="43"/>
  <c r="M66" i="43"/>
  <c r="L66" i="43"/>
  <c r="N65" i="43"/>
  <c r="M65" i="43"/>
  <c r="L65" i="43"/>
  <c r="P63" i="43"/>
  <c r="N63" i="43"/>
  <c r="M63" i="43"/>
  <c r="L63" i="43"/>
  <c r="K63" i="43"/>
  <c r="K62" i="43" s="1"/>
  <c r="J62" i="43"/>
  <c r="P62" i="43" s="1"/>
  <c r="I62" i="43"/>
  <c r="P61" i="43"/>
  <c r="N61" i="43"/>
  <c r="M61" i="43"/>
  <c r="L61" i="43"/>
  <c r="K61" i="43"/>
  <c r="O61" i="43" s="1"/>
  <c r="P60" i="43"/>
  <c r="N60" i="43"/>
  <c r="M60" i="43"/>
  <c r="L60" i="43"/>
  <c r="K60" i="43"/>
  <c r="O60" i="43" s="1"/>
  <c r="J59" i="43"/>
  <c r="I59" i="43"/>
  <c r="P58" i="43"/>
  <c r="L58" i="43"/>
  <c r="K58" i="43"/>
  <c r="O58" i="43" s="1"/>
  <c r="M57" i="43"/>
  <c r="K57" i="43"/>
  <c r="O57" i="43" s="1"/>
  <c r="P56" i="43"/>
  <c r="K56" i="43"/>
  <c r="O56" i="43" s="1"/>
  <c r="P55" i="43"/>
  <c r="N55" i="43"/>
  <c r="M55" i="43"/>
  <c r="L55" i="43"/>
  <c r="K55" i="43"/>
  <c r="O55" i="43" s="1"/>
  <c r="P54" i="43"/>
  <c r="O54" i="43"/>
  <c r="K54" i="43"/>
  <c r="K53" i="43"/>
  <c r="J53" i="43"/>
  <c r="I53" i="43"/>
  <c r="O53" i="43" s="1"/>
  <c r="N52" i="43"/>
  <c r="M52" i="43"/>
  <c r="L52" i="43"/>
  <c r="K52" i="43"/>
  <c r="J52" i="43"/>
  <c r="P52" i="43" s="1"/>
  <c r="I52" i="43"/>
  <c r="P51" i="43"/>
  <c r="L51" i="43"/>
  <c r="K51" i="43"/>
  <c r="O51" i="43" s="1"/>
  <c r="N50" i="43"/>
  <c r="M50" i="43"/>
  <c r="L50" i="43"/>
  <c r="K50" i="43"/>
  <c r="J50" i="43"/>
  <c r="P50" i="43" s="1"/>
  <c r="I50" i="43"/>
  <c r="O50" i="43" s="1"/>
  <c r="P49" i="43"/>
  <c r="O49" i="43"/>
  <c r="K49" i="43"/>
  <c r="P48" i="43"/>
  <c r="K48" i="43"/>
  <c r="O48" i="43" s="1"/>
  <c r="J47" i="43"/>
  <c r="P47" i="43" s="1"/>
  <c r="I47" i="43"/>
  <c r="P46" i="43"/>
  <c r="K46" i="43"/>
  <c r="O46" i="43" s="1"/>
  <c r="P45" i="43"/>
  <c r="O45" i="43"/>
  <c r="K45" i="43"/>
  <c r="K44" i="43"/>
  <c r="J44" i="43"/>
  <c r="I44" i="43"/>
  <c r="O44" i="43" s="1"/>
  <c r="P43" i="43"/>
  <c r="K43" i="43"/>
  <c r="O43" i="43" s="1"/>
  <c r="P42" i="43"/>
  <c r="K42" i="43"/>
  <c r="O42" i="43" s="1"/>
  <c r="J41" i="43"/>
  <c r="I41" i="43"/>
  <c r="P40" i="43"/>
  <c r="L40" i="43"/>
  <c r="K40" i="43"/>
  <c r="O40" i="43" s="1"/>
  <c r="P39" i="43"/>
  <c r="K39" i="43"/>
  <c r="O39" i="43" s="1"/>
  <c r="P38" i="43"/>
  <c r="M38" i="43"/>
  <c r="K38" i="43"/>
  <c r="O38" i="43" s="1"/>
  <c r="P37" i="43"/>
  <c r="M37" i="43"/>
  <c r="K37" i="43"/>
  <c r="K32" i="43" s="1"/>
  <c r="P36" i="43"/>
  <c r="O36" i="43"/>
  <c r="K36" i="43"/>
  <c r="O35" i="43"/>
  <c r="K35" i="43"/>
  <c r="P34" i="43"/>
  <c r="N34" i="43"/>
  <c r="M34" i="43"/>
  <c r="M32" i="43" s="1"/>
  <c r="L34" i="43"/>
  <c r="K34" i="43"/>
  <c r="O34" i="43" s="1"/>
  <c r="P33" i="43"/>
  <c r="L33" i="43"/>
  <c r="K33" i="43"/>
  <c r="O33" i="43" s="1"/>
  <c r="N32" i="43"/>
  <c r="L32" i="43"/>
  <c r="J32" i="43"/>
  <c r="P32" i="43" s="1"/>
  <c r="I32" i="43"/>
  <c r="O31" i="43"/>
  <c r="K31" i="43"/>
  <c r="P30" i="43"/>
  <c r="M30" i="43"/>
  <c r="K30" i="43"/>
  <c r="O30" i="43" s="1"/>
  <c r="P29" i="43"/>
  <c r="M29" i="43"/>
  <c r="K29" i="43"/>
  <c r="O29" i="43" s="1"/>
  <c r="P28" i="43"/>
  <c r="L28" i="43"/>
  <c r="K28" i="43"/>
  <c r="O28" i="43" s="1"/>
  <c r="P27" i="43"/>
  <c r="L27" i="43"/>
  <c r="K27" i="43"/>
  <c r="O27" i="43" s="1"/>
  <c r="P26" i="43"/>
  <c r="L26" i="43"/>
  <c r="K26" i="43"/>
  <c r="O26" i="43" s="1"/>
  <c r="P25" i="43"/>
  <c r="L25" i="43"/>
  <c r="L22" i="43" s="1"/>
  <c r="L21" i="43" s="1"/>
  <c r="K25" i="43"/>
  <c r="O25" i="43" s="1"/>
  <c r="L24" i="43"/>
  <c r="K24" i="43"/>
  <c r="O24" i="43" s="1"/>
  <c r="P23" i="43"/>
  <c r="L23" i="43"/>
  <c r="K23" i="43"/>
  <c r="O23" i="43" s="1"/>
  <c r="N22" i="43"/>
  <c r="M22" i="43"/>
  <c r="J22" i="43"/>
  <c r="I22" i="43"/>
  <c r="I14" i="43" s="1"/>
  <c r="I13" i="43" s="1"/>
  <c r="P21" i="43"/>
  <c r="K21" i="43"/>
  <c r="O21" i="43" s="1"/>
  <c r="P20" i="43"/>
  <c r="K20" i="43"/>
  <c r="O20" i="43" s="1"/>
  <c r="K19" i="43"/>
  <c r="O19" i="43" s="1"/>
  <c r="N18" i="43"/>
  <c r="M18" i="43"/>
  <c r="L18" i="43"/>
  <c r="J18" i="43"/>
  <c r="I18" i="43"/>
  <c r="P17" i="43"/>
  <c r="K17" i="43"/>
  <c r="O17" i="43" s="1"/>
  <c r="P16" i="43"/>
  <c r="K16" i="43"/>
  <c r="L16" i="43" s="1"/>
  <c r="K15" i="43"/>
  <c r="J15" i="43"/>
  <c r="P15" i="43" s="1"/>
  <c r="I15" i="43"/>
  <c r="N11" i="43"/>
  <c r="M11" i="43"/>
  <c r="M10" i="43" s="1"/>
  <c r="M9" i="43" s="1"/>
  <c r="M8" i="43" s="1"/>
  <c r="M6" i="43" s="1"/>
  <c r="N10" i="43"/>
  <c r="N9" i="43"/>
  <c r="N8" i="43" s="1"/>
  <c r="I6" i="42"/>
  <c r="T10" i="42" s="1"/>
  <c r="K174" i="42"/>
  <c r="I155" i="42"/>
  <c r="J8" i="42"/>
  <c r="I8" i="42"/>
  <c r="T11" i="42"/>
  <c r="J101" i="42"/>
  <c r="K101" i="42"/>
  <c r="I101" i="42"/>
  <c r="I103" i="42"/>
  <c r="I114" i="42"/>
  <c r="I116" i="42"/>
  <c r="I119" i="42"/>
  <c r="I125" i="42"/>
  <c r="I156" i="42"/>
  <c r="I102" i="42"/>
  <c r="J102" i="42"/>
  <c r="K102" i="42"/>
  <c r="L102" i="42"/>
  <c r="M102" i="42"/>
  <c r="N102" i="42"/>
  <c r="O102" i="42"/>
  <c r="K85" i="42"/>
  <c r="J85" i="42"/>
  <c r="I85" i="42"/>
  <c r="K65" i="42"/>
  <c r="J65" i="42"/>
  <c r="I65" i="42"/>
  <c r="P66" i="42"/>
  <c r="J66" i="42"/>
  <c r="K66" i="42"/>
  <c r="L66" i="42"/>
  <c r="M66" i="42"/>
  <c r="N66" i="42"/>
  <c r="O66" i="42"/>
  <c r="I66" i="42"/>
  <c r="I9" i="42"/>
  <c r="J156" i="42"/>
  <c r="K156" i="42"/>
  <c r="M155" i="42"/>
  <c r="N155" i="42"/>
  <c r="K61" i="42"/>
  <c r="J173" i="43" l="1"/>
  <c r="P173" i="43" s="1"/>
  <c r="K103" i="43"/>
  <c r="O103" i="43" s="1"/>
  <c r="P85" i="43"/>
  <c r="K79" i="43"/>
  <c r="P41" i="43"/>
  <c r="O18" i="43"/>
  <c r="J14" i="43"/>
  <c r="P14" i="43" s="1"/>
  <c r="K22" i="43"/>
  <c r="P22" i="43"/>
  <c r="O22" i="43"/>
  <c r="K18" i="43"/>
  <c r="L15" i="43"/>
  <c r="L14" i="43" s="1"/>
  <c r="L13" i="43" s="1"/>
  <c r="L12" i="43" s="1"/>
  <c r="L11" i="43" s="1"/>
  <c r="L10" i="43" s="1"/>
  <c r="I12" i="43"/>
  <c r="O52" i="43"/>
  <c r="L155" i="43"/>
  <c r="M16" i="43"/>
  <c r="M15" i="43" s="1"/>
  <c r="M14" i="43" s="1"/>
  <c r="M13" i="43" s="1"/>
  <c r="O16" i="43"/>
  <c r="O15" i="43" s="1"/>
  <c r="P18" i="43"/>
  <c r="O37" i="43"/>
  <c r="O32" i="43" s="1"/>
  <c r="P44" i="43"/>
  <c r="P53" i="43"/>
  <c r="K59" i="43"/>
  <c r="O59" i="43" s="1"/>
  <c r="P59" i="43"/>
  <c r="O62" i="43"/>
  <c r="O63" i="43"/>
  <c r="I70" i="43"/>
  <c r="O95" i="43"/>
  <c r="K94" i="43"/>
  <c r="O99" i="43"/>
  <c r="O113" i="43"/>
  <c r="O126" i="43"/>
  <c r="K125" i="43"/>
  <c r="O138" i="43"/>
  <c r="P138" i="43"/>
  <c r="O153" i="43"/>
  <c r="K152" i="43"/>
  <c r="O168" i="43"/>
  <c r="K167" i="43"/>
  <c r="O167" i="43" s="1"/>
  <c r="O184" i="43"/>
  <c r="P184" i="43"/>
  <c r="K41" i="43"/>
  <c r="O41" i="43" s="1"/>
  <c r="K47" i="43"/>
  <c r="O47" i="43" s="1"/>
  <c r="J71" i="43"/>
  <c r="O72" i="43"/>
  <c r="K76" i="43"/>
  <c r="K71" i="43" s="1"/>
  <c r="K70" i="43" s="1"/>
  <c r="K69" i="43" s="1"/>
  <c r="K68" i="43" s="1"/>
  <c r="K67" i="43" s="1"/>
  <c r="O76" i="43"/>
  <c r="P81" i="43"/>
  <c r="K85" i="43"/>
  <c r="O85" i="43" s="1"/>
  <c r="O89" i="43"/>
  <c r="K88" i="43"/>
  <c r="O88" i="43" s="1"/>
  <c r="P91" i="43"/>
  <c r="O94" i="43"/>
  <c r="O97" i="43"/>
  <c r="P103" i="43"/>
  <c r="S104" i="43"/>
  <c r="S103" i="43" s="1"/>
  <c r="S106" i="43"/>
  <c r="L110" i="43"/>
  <c r="L102" i="43" s="1"/>
  <c r="L101" i="43" s="1"/>
  <c r="L108" i="43"/>
  <c r="L107" i="43" s="1"/>
  <c r="O112" i="43"/>
  <c r="O125" i="43"/>
  <c r="O141" i="43"/>
  <c r="K140" i="43"/>
  <c r="O140" i="43" s="1"/>
  <c r="K145" i="43"/>
  <c r="O145" i="43" s="1"/>
  <c r="O149" i="43"/>
  <c r="K147" i="43"/>
  <c r="O147" i="43" s="1"/>
  <c r="P152" i="43"/>
  <c r="O152" i="43"/>
  <c r="N155" i="43"/>
  <c r="N6" i="43" s="1"/>
  <c r="P167" i="43"/>
  <c r="O172" i="43"/>
  <c r="K170" i="43"/>
  <c r="O170" i="43" s="1"/>
  <c r="K192" i="43"/>
  <c r="O192" i="43" s="1"/>
  <c r="P114" i="43"/>
  <c r="O133" i="43"/>
  <c r="K132" i="43"/>
  <c r="O132" i="43" s="1"/>
  <c r="P135" i="43"/>
  <c r="P145" i="43"/>
  <c r="O151" i="43"/>
  <c r="K150" i="43"/>
  <c r="O150" i="43" s="1"/>
  <c r="O165" i="43"/>
  <c r="K163" i="43"/>
  <c r="O163" i="43" s="1"/>
  <c r="P192" i="43"/>
  <c r="K157" i="43"/>
  <c r="K159" i="43"/>
  <c r="O159" i="43" s="1"/>
  <c r="K173" i="43"/>
  <c r="O173" i="43" s="1"/>
  <c r="K174" i="43"/>
  <c r="O174" i="43" s="1"/>
  <c r="K175" i="43"/>
  <c r="O175" i="43" s="1"/>
  <c r="K177" i="43"/>
  <c r="O177" i="43" s="1"/>
  <c r="K179" i="43"/>
  <c r="O179" i="43" s="1"/>
  <c r="K188" i="43"/>
  <c r="O188" i="43" s="1"/>
  <c r="K40" i="42"/>
  <c r="K38" i="42"/>
  <c r="O38" i="42" s="1"/>
  <c r="K162" i="42"/>
  <c r="O162" i="42" s="1"/>
  <c r="J135" i="42"/>
  <c r="L135" i="42"/>
  <c r="M135" i="42"/>
  <c r="N135" i="42"/>
  <c r="I135" i="42"/>
  <c r="P136" i="42"/>
  <c r="K136" i="42"/>
  <c r="K90" i="42"/>
  <c r="O90" i="42" s="1"/>
  <c r="K89" i="42"/>
  <c r="K54" i="42"/>
  <c r="O54" i="42" s="1"/>
  <c r="K46" i="42"/>
  <c r="O46" i="42" s="1"/>
  <c r="K45" i="42"/>
  <c r="O45" i="42" s="1"/>
  <c r="K109" i="42"/>
  <c r="P33" i="42"/>
  <c r="P194" i="42"/>
  <c r="K194" i="42"/>
  <c r="O194" i="42" s="1"/>
  <c r="P193" i="42"/>
  <c r="K193" i="42"/>
  <c r="O193" i="42" s="1"/>
  <c r="N192" i="42"/>
  <c r="M192" i="42"/>
  <c r="L192" i="42"/>
  <c r="J192" i="42"/>
  <c r="I192" i="42"/>
  <c r="P189" i="42"/>
  <c r="K189" i="42"/>
  <c r="O189" i="42" s="1"/>
  <c r="N188" i="42"/>
  <c r="M188" i="42"/>
  <c r="L188" i="42"/>
  <c r="J188" i="42"/>
  <c r="I188" i="42"/>
  <c r="P172" i="42"/>
  <c r="K172" i="42"/>
  <c r="O172" i="42" s="1"/>
  <c r="P171" i="42"/>
  <c r="K171" i="42"/>
  <c r="O171" i="42" s="1"/>
  <c r="J170" i="42"/>
  <c r="I170" i="42"/>
  <c r="P169" i="42"/>
  <c r="K169" i="42"/>
  <c r="O169" i="42" s="1"/>
  <c r="P168" i="42"/>
  <c r="K168" i="42"/>
  <c r="J167" i="42"/>
  <c r="I167" i="42"/>
  <c r="P186" i="42"/>
  <c r="K186" i="42"/>
  <c r="O186" i="42" s="1"/>
  <c r="K185" i="42"/>
  <c r="J184" i="42"/>
  <c r="I184" i="42"/>
  <c r="P183" i="42"/>
  <c r="K183" i="42"/>
  <c r="O183" i="42" s="1"/>
  <c r="P182" i="42"/>
  <c r="L182" i="42"/>
  <c r="L179" i="42" s="1"/>
  <c r="K182" i="42"/>
  <c r="O182" i="42" s="1"/>
  <c r="K181" i="42"/>
  <c r="K180" i="42"/>
  <c r="J179" i="42"/>
  <c r="I179" i="42"/>
  <c r="P178" i="42"/>
  <c r="L178" i="42"/>
  <c r="K178" i="42"/>
  <c r="O178" i="42" s="1"/>
  <c r="L177" i="42"/>
  <c r="J177" i="42"/>
  <c r="I177" i="42"/>
  <c r="L176" i="42"/>
  <c r="L175" i="42" s="1"/>
  <c r="L174" i="42" s="1"/>
  <c r="L173" i="42" s="1"/>
  <c r="L155" i="42" s="1"/>
  <c r="J175" i="42"/>
  <c r="I175" i="42"/>
  <c r="N174" i="42"/>
  <c r="M174" i="42"/>
  <c r="J174" i="42"/>
  <c r="I174" i="42"/>
  <c r="N173" i="42"/>
  <c r="M173" i="42"/>
  <c r="J173" i="42"/>
  <c r="J155" i="42" s="1"/>
  <c r="I173" i="42"/>
  <c r="P165" i="42"/>
  <c r="K165" i="42"/>
  <c r="O165" i="42" s="1"/>
  <c r="J163" i="42"/>
  <c r="I163" i="42"/>
  <c r="P162" i="42"/>
  <c r="L162" i="42"/>
  <c r="L161" i="42"/>
  <c r="J161" i="42"/>
  <c r="I161" i="42"/>
  <c r="P160" i="42"/>
  <c r="L160" i="42"/>
  <c r="K160" i="42"/>
  <c r="O160" i="42" s="1"/>
  <c r="L159" i="42"/>
  <c r="J159" i="42"/>
  <c r="I159" i="42"/>
  <c r="P158" i="42"/>
  <c r="L158" i="42"/>
  <c r="K158" i="42"/>
  <c r="O158" i="42" s="1"/>
  <c r="L157" i="42"/>
  <c r="L156" i="42" s="1"/>
  <c r="J157" i="42"/>
  <c r="I157" i="42"/>
  <c r="N156" i="42"/>
  <c r="M156" i="42"/>
  <c r="P153" i="42"/>
  <c r="K153" i="42"/>
  <c r="O153" i="42" s="1"/>
  <c r="K152" i="42"/>
  <c r="J152" i="42"/>
  <c r="I152" i="42"/>
  <c r="P152" i="42" s="1"/>
  <c r="P151" i="42"/>
  <c r="K151" i="42"/>
  <c r="O151" i="42" s="1"/>
  <c r="K150" i="42"/>
  <c r="J150" i="42"/>
  <c r="I150" i="42"/>
  <c r="P149" i="42"/>
  <c r="K149" i="42"/>
  <c r="O149" i="42" s="1"/>
  <c r="P148" i="42"/>
  <c r="K148" i="42"/>
  <c r="J147" i="42"/>
  <c r="I147" i="42"/>
  <c r="P146" i="42"/>
  <c r="L146" i="42"/>
  <c r="K146" i="42"/>
  <c r="O146" i="42" s="1"/>
  <c r="L145" i="42"/>
  <c r="J145" i="42"/>
  <c r="I145" i="42"/>
  <c r="P144" i="42"/>
  <c r="K144" i="42"/>
  <c r="J143" i="42"/>
  <c r="I143" i="42"/>
  <c r="P142" i="42"/>
  <c r="K142" i="42"/>
  <c r="P141" i="42"/>
  <c r="K141" i="42"/>
  <c r="O141" i="42" s="1"/>
  <c r="N140" i="42"/>
  <c r="M140" i="42"/>
  <c r="L140" i="42"/>
  <c r="J140" i="42"/>
  <c r="I140" i="42"/>
  <c r="P139" i="42"/>
  <c r="K139" i="42"/>
  <c r="J138" i="42"/>
  <c r="I138" i="42"/>
  <c r="P137" i="42"/>
  <c r="K137" i="42"/>
  <c r="P134" i="42"/>
  <c r="K134" i="42"/>
  <c r="P133" i="42"/>
  <c r="K133" i="42"/>
  <c r="O133" i="42" s="1"/>
  <c r="J132" i="42"/>
  <c r="I132" i="42"/>
  <c r="P131" i="42"/>
  <c r="K131" i="42"/>
  <c r="O131" i="42" s="1"/>
  <c r="K130" i="42"/>
  <c r="O130" i="42" s="1"/>
  <c r="K129" i="42"/>
  <c r="O129" i="42" s="1"/>
  <c r="P127" i="42"/>
  <c r="K127" i="42"/>
  <c r="O127" i="42" s="1"/>
  <c r="N125" i="42"/>
  <c r="M125" i="42"/>
  <c r="L125" i="42"/>
  <c r="J125" i="42"/>
  <c r="P124" i="42"/>
  <c r="K124" i="42"/>
  <c r="P123" i="42"/>
  <c r="K123" i="42"/>
  <c r="J122" i="42"/>
  <c r="I122" i="42"/>
  <c r="P121" i="42"/>
  <c r="K121" i="42"/>
  <c r="P120" i="42"/>
  <c r="K120" i="42"/>
  <c r="J119" i="42"/>
  <c r="K118" i="42"/>
  <c r="K117" i="42"/>
  <c r="J116" i="42"/>
  <c r="P115" i="42"/>
  <c r="L115" i="42"/>
  <c r="L114" i="42" s="1"/>
  <c r="K115" i="42"/>
  <c r="O115" i="42" s="1"/>
  <c r="J114" i="42"/>
  <c r="P113" i="42"/>
  <c r="L113" i="42"/>
  <c r="L112" i="42" s="1"/>
  <c r="K113" i="42"/>
  <c r="O113" i="42" s="1"/>
  <c r="J112" i="42"/>
  <c r="I112" i="42"/>
  <c r="P99" i="42"/>
  <c r="L99" i="42"/>
  <c r="L97" i="42" s="1"/>
  <c r="K99" i="42"/>
  <c r="O99" i="42" s="1"/>
  <c r="P98" i="42"/>
  <c r="K98" i="42"/>
  <c r="O98" i="42" s="1"/>
  <c r="J97" i="42"/>
  <c r="I97" i="42"/>
  <c r="L96" i="42"/>
  <c r="P96" i="42"/>
  <c r="P95" i="42"/>
  <c r="K95" i="42"/>
  <c r="O95" i="42" s="1"/>
  <c r="J94" i="42"/>
  <c r="I94" i="42"/>
  <c r="P93" i="42"/>
  <c r="K93" i="42"/>
  <c r="O93" i="42" s="1"/>
  <c r="P92" i="42"/>
  <c r="O92" i="42"/>
  <c r="K92" i="42"/>
  <c r="J91" i="42"/>
  <c r="I91" i="42"/>
  <c r="P90" i="42"/>
  <c r="P89" i="42"/>
  <c r="J88" i="42"/>
  <c r="I88" i="42"/>
  <c r="P87" i="42"/>
  <c r="K87" i="42"/>
  <c r="O87" i="42" s="1"/>
  <c r="P86" i="42"/>
  <c r="K86" i="42"/>
  <c r="O86" i="42" s="1"/>
  <c r="L83" i="42"/>
  <c r="P83" i="42"/>
  <c r="L82" i="42"/>
  <c r="N81" i="42"/>
  <c r="M81" i="42"/>
  <c r="J81" i="42"/>
  <c r="I81" i="42"/>
  <c r="N80" i="42"/>
  <c r="L80" i="42"/>
  <c r="N79" i="42"/>
  <c r="L79" i="42"/>
  <c r="J79" i="42"/>
  <c r="M78" i="42"/>
  <c r="M80" i="42" s="1"/>
  <c r="M79" i="42" s="1"/>
  <c r="K78" i="42"/>
  <c r="O78" i="42" s="1"/>
  <c r="P77" i="42"/>
  <c r="K77" i="42"/>
  <c r="O77" i="42" s="1"/>
  <c r="J76" i="42"/>
  <c r="P76" i="42" s="1"/>
  <c r="I76" i="42"/>
  <c r="L75" i="42"/>
  <c r="P74" i="42"/>
  <c r="N74" i="42"/>
  <c r="M74" i="42"/>
  <c r="L74" i="42"/>
  <c r="K74" i="42"/>
  <c r="O74" i="42" s="1"/>
  <c r="N73" i="42"/>
  <c r="N72" i="42" s="1"/>
  <c r="N71" i="42" s="1"/>
  <c r="N70" i="42" s="1"/>
  <c r="M73" i="42"/>
  <c r="M72" i="42" s="1"/>
  <c r="L73" i="42"/>
  <c r="L72" i="42" s="1"/>
  <c r="L71" i="42" s="1"/>
  <c r="K73" i="42"/>
  <c r="P73" i="42"/>
  <c r="J72" i="42"/>
  <c r="N67" i="42"/>
  <c r="M67" i="42"/>
  <c r="L67" i="42"/>
  <c r="N65" i="42"/>
  <c r="M65" i="42"/>
  <c r="P63" i="42"/>
  <c r="N63" i="42"/>
  <c r="M63" i="42"/>
  <c r="L63" i="42"/>
  <c r="K63" i="42"/>
  <c r="O63" i="42" s="1"/>
  <c r="J62" i="42"/>
  <c r="I62" i="42"/>
  <c r="P61" i="42"/>
  <c r="O61" i="42"/>
  <c r="N61" i="42"/>
  <c r="M61" i="42"/>
  <c r="L61" i="42"/>
  <c r="P60" i="42"/>
  <c r="N60" i="42"/>
  <c r="M60" i="42"/>
  <c r="L60" i="42"/>
  <c r="K60" i="42"/>
  <c r="O60" i="42" s="1"/>
  <c r="J59" i="42"/>
  <c r="I59" i="42"/>
  <c r="P58" i="42"/>
  <c r="L58" i="42"/>
  <c r="K58" i="42"/>
  <c r="O58" i="42" s="1"/>
  <c r="M57" i="42"/>
  <c r="K57" i="42"/>
  <c r="O57" i="42" s="1"/>
  <c r="P56" i="42"/>
  <c r="K56" i="42"/>
  <c r="O56" i="42" s="1"/>
  <c r="P55" i="42"/>
  <c r="N55" i="42"/>
  <c r="N52" i="42" s="1"/>
  <c r="M55" i="42"/>
  <c r="L55" i="42"/>
  <c r="K55" i="42"/>
  <c r="O55" i="42" s="1"/>
  <c r="P54" i="42"/>
  <c r="J53" i="42"/>
  <c r="J52" i="42" s="1"/>
  <c r="I53" i="42"/>
  <c r="I52" i="42" s="1"/>
  <c r="P51" i="42"/>
  <c r="L51" i="42"/>
  <c r="K51" i="42"/>
  <c r="O51" i="42" s="1"/>
  <c r="N50" i="42"/>
  <c r="M50" i="42"/>
  <c r="L50" i="42"/>
  <c r="K50" i="42"/>
  <c r="J50" i="42"/>
  <c r="I50" i="42"/>
  <c r="P49" i="42"/>
  <c r="K49" i="42"/>
  <c r="O49" i="42" s="1"/>
  <c r="P48" i="42"/>
  <c r="K48" i="42"/>
  <c r="O48" i="42" s="1"/>
  <c r="J47" i="42"/>
  <c r="I47" i="42"/>
  <c r="P46" i="42"/>
  <c r="P45" i="42"/>
  <c r="J44" i="42"/>
  <c r="I44" i="42"/>
  <c r="P43" i="42"/>
  <c r="K43" i="42"/>
  <c r="O43" i="42" s="1"/>
  <c r="P42" i="42"/>
  <c r="K42" i="42"/>
  <c r="O42" i="42" s="1"/>
  <c r="J41" i="42"/>
  <c r="I41" i="42"/>
  <c r="P111" i="42"/>
  <c r="K111" i="42"/>
  <c r="K110" i="42" s="1"/>
  <c r="P110" i="42"/>
  <c r="J110" i="42"/>
  <c r="I110" i="42"/>
  <c r="N109" i="42"/>
  <c r="N110" i="42" s="1"/>
  <c r="M109" i="42"/>
  <c r="M110" i="42" s="1"/>
  <c r="L109" i="42"/>
  <c r="L110" i="42" s="1"/>
  <c r="P109" i="42"/>
  <c r="J108" i="42"/>
  <c r="I108" i="42"/>
  <c r="P107" i="42"/>
  <c r="K107" i="42"/>
  <c r="O107" i="42" s="1"/>
  <c r="T106" i="42"/>
  <c r="P106" i="42"/>
  <c r="K106" i="42"/>
  <c r="O106" i="42" s="1"/>
  <c r="P105" i="42"/>
  <c r="K105" i="42"/>
  <c r="O105" i="42" s="1"/>
  <c r="T104" i="42"/>
  <c r="P104" i="42"/>
  <c r="K104" i="42"/>
  <c r="O104" i="42" s="1"/>
  <c r="J103" i="42"/>
  <c r="L40" i="42"/>
  <c r="O40" i="42"/>
  <c r="P39" i="42"/>
  <c r="K39" i="42"/>
  <c r="O39" i="42" s="1"/>
  <c r="M38" i="42"/>
  <c r="M37" i="42"/>
  <c r="P36" i="42"/>
  <c r="K36" i="42"/>
  <c r="O36" i="42" s="1"/>
  <c r="O35" i="42"/>
  <c r="K35" i="42"/>
  <c r="P34" i="42"/>
  <c r="N34" i="42"/>
  <c r="N32" i="42" s="1"/>
  <c r="L34" i="42"/>
  <c r="K34" i="42"/>
  <c r="O34" i="42" s="1"/>
  <c r="L33" i="42"/>
  <c r="J32" i="42"/>
  <c r="K31" i="42"/>
  <c r="O31" i="42" s="1"/>
  <c r="P30" i="42"/>
  <c r="M30" i="42"/>
  <c r="K30" i="42"/>
  <c r="O30" i="42" s="1"/>
  <c r="M29" i="42"/>
  <c r="P29" i="42"/>
  <c r="P28" i="42"/>
  <c r="L28" i="42"/>
  <c r="K28" i="42"/>
  <c r="O28" i="42" s="1"/>
  <c r="L27" i="42"/>
  <c r="L26" i="42"/>
  <c r="P26" i="42"/>
  <c r="L25" i="42"/>
  <c r="K25" i="42"/>
  <c r="O25" i="42" s="1"/>
  <c r="P25" i="42"/>
  <c r="L24" i="42"/>
  <c r="K24" i="42"/>
  <c r="O24" i="42" s="1"/>
  <c r="L23" i="42"/>
  <c r="P23" i="42"/>
  <c r="N22" i="42"/>
  <c r="M22" i="42"/>
  <c r="J22" i="42"/>
  <c r="P21" i="42"/>
  <c r="K21" i="42"/>
  <c r="O21" i="42" s="1"/>
  <c r="P20" i="42"/>
  <c r="K20" i="42"/>
  <c r="K19" i="42"/>
  <c r="O19" i="42" s="1"/>
  <c r="N18" i="42"/>
  <c r="M18" i="42"/>
  <c r="L18" i="42"/>
  <c r="J18" i="42"/>
  <c r="I18" i="42"/>
  <c r="P17" i="42"/>
  <c r="K17" i="42"/>
  <c r="O17" i="42" s="1"/>
  <c r="P16" i="42"/>
  <c r="K16" i="42"/>
  <c r="O16" i="42" s="1"/>
  <c r="O15" i="42" s="1"/>
  <c r="J15" i="42"/>
  <c r="I15" i="42"/>
  <c r="N11" i="42"/>
  <c r="N10" i="42" s="1"/>
  <c r="M11" i="42"/>
  <c r="M10" i="42" s="1"/>
  <c r="K155" i="43" l="1"/>
  <c r="K66" i="43"/>
  <c r="K65" i="43" s="1"/>
  <c r="J13" i="43"/>
  <c r="P13" i="43" s="1"/>
  <c r="K14" i="43"/>
  <c r="K13" i="43" s="1"/>
  <c r="K12" i="43" s="1"/>
  <c r="K11" i="43" s="1"/>
  <c r="K10" i="43" s="1"/>
  <c r="O14" i="43"/>
  <c r="O102" i="43"/>
  <c r="O101" i="43" s="1"/>
  <c r="K102" i="43"/>
  <c r="K101" i="43" s="1"/>
  <c r="I69" i="43"/>
  <c r="J12" i="43"/>
  <c r="I11" i="43"/>
  <c r="L9" i="43"/>
  <c r="L8" i="43" s="1"/>
  <c r="L6" i="43" s="1"/>
  <c r="K9" i="43"/>
  <c r="K8" i="43" s="1"/>
  <c r="P156" i="43"/>
  <c r="P155" i="43" s="1"/>
  <c r="P102" i="43"/>
  <c r="J101" i="43"/>
  <c r="P101" i="43" s="1"/>
  <c r="J70" i="43"/>
  <c r="O70" i="43" s="1"/>
  <c r="P71" i="43"/>
  <c r="O157" i="43"/>
  <c r="O71" i="43"/>
  <c r="N16" i="43"/>
  <c r="N15" i="43" s="1"/>
  <c r="N14" i="43" s="1"/>
  <c r="N13" i="43" s="1"/>
  <c r="M34" i="42"/>
  <c r="M32" i="42" s="1"/>
  <c r="M52" i="42"/>
  <c r="K59" i="42"/>
  <c r="O59" i="42" s="1"/>
  <c r="L22" i="42"/>
  <c r="L21" i="42" s="1"/>
  <c r="K53" i="42"/>
  <c r="K52" i="42" s="1"/>
  <c r="K112" i="42"/>
  <c r="K114" i="42"/>
  <c r="O114" i="42" s="1"/>
  <c r="P132" i="42"/>
  <c r="K163" i="42"/>
  <c r="O163" i="42" s="1"/>
  <c r="K173" i="42"/>
  <c r="O174" i="42"/>
  <c r="K175" i="42"/>
  <c r="O175" i="42" s="1"/>
  <c r="P184" i="42"/>
  <c r="P188" i="42"/>
  <c r="S104" i="42"/>
  <c r="K135" i="42"/>
  <c r="O136" i="42"/>
  <c r="P15" i="42"/>
  <c r="K23" i="42"/>
  <c r="O23" i="42" s="1"/>
  <c r="S106" i="42"/>
  <c r="P50" i="42"/>
  <c r="P91" i="42"/>
  <c r="K96" i="42"/>
  <c r="K94" i="42" s="1"/>
  <c r="O94" i="42" s="1"/>
  <c r="K97" i="42"/>
  <c r="O97" i="42" s="1"/>
  <c r="P112" i="42"/>
  <c r="P114" i="42"/>
  <c r="K116" i="42"/>
  <c r="P150" i="42"/>
  <c r="P88" i="42"/>
  <c r="J71" i="42"/>
  <c r="J70" i="42" s="1"/>
  <c r="J69" i="42" s="1"/>
  <c r="J68" i="42" s="1"/>
  <c r="J67" i="42" s="1"/>
  <c r="K18" i="42"/>
  <c r="L32" i="42"/>
  <c r="P38" i="42"/>
  <c r="P117" i="42"/>
  <c r="P126" i="42"/>
  <c r="K29" i="42"/>
  <c r="O29" i="42" s="1"/>
  <c r="P40" i="42"/>
  <c r="P103" i="42"/>
  <c r="M108" i="42"/>
  <c r="M101" i="42" s="1"/>
  <c r="O50" i="42"/>
  <c r="P53" i="42"/>
  <c r="L52" i="42"/>
  <c r="K76" i="42"/>
  <c r="O76" i="42" s="1"/>
  <c r="P81" i="42"/>
  <c r="L81" i="42"/>
  <c r="L70" i="42" s="1"/>
  <c r="K83" i="42"/>
  <c r="O83" i="42" s="1"/>
  <c r="O85" i="42"/>
  <c r="P94" i="42"/>
  <c r="P97" i="42"/>
  <c r="L65" i="42"/>
  <c r="O112" i="42"/>
  <c r="O118" i="42"/>
  <c r="O117" i="42" s="1"/>
  <c r="P118" i="42"/>
  <c r="P122" i="42"/>
  <c r="K126" i="42"/>
  <c r="O126" i="42" s="1"/>
  <c r="P135" i="42"/>
  <c r="P140" i="42"/>
  <c r="P145" i="42"/>
  <c r="O150" i="42"/>
  <c r="P157" i="42"/>
  <c r="P161" i="42"/>
  <c r="P173" i="42"/>
  <c r="P174" i="42"/>
  <c r="P175" i="42"/>
  <c r="P177" i="42"/>
  <c r="P167" i="42"/>
  <c r="K170" i="42"/>
  <c r="O170" i="42" s="1"/>
  <c r="P52" i="42"/>
  <c r="P44" i="42"/>
  <c r="K44" i="42"/>
  <c r="O44" i="42" s="1"/>
  <c r="O110" i="42"/>
  <c r="O111" i="42"/>
  <c r="P108" i="42"/>
  <c r="I32" i="42"/>
  <c r="P32" i="42" s="1"/>
  <c r="P18" i="42"/>
  <c r="O20" i="42"/>
  <c r="O18" i="42" s="1"/>
  <c r="K15" i="42"/>
  <c r="M9" i="42"/>
  <c r="M8" i="42" s="1"/>
  <c r="K26" i="42"/>
  <c r="O26" i="42" s="1"/>
  <c r="P27" i="42"/>
  <c r="P37" i="42"/>
  <c r="J14" i="42"/>
  <c r="J13" i="42" s="1"/>
  <c r="L16" i="42"/>
  <c r="M16" i="42" s="1"/>
  <c r="M15" i="42" s="1"/>
  <c r="M14" i="42" s="1"/>
  <c r="M13" i="42" s="1"/>
  <c r="I22" i="42"/>
  <c r="I14" i="42" s="1"/>
  <c r="I13" i="42" s="1"/>
  <c r="K27" i="42"/>
  <c r="O27" i="42" s="1"/>
  <c r="K33" i="42"/>
  <c r="O33" i="42" s="1"/>
  <c r="K37" i="42"/>
  <c r="O37" i="42" s="1"/>
  <c r="K103" i="42"/>
  <c r="O103" i="42" s="1"/>
  <c r="L108" i="42"/>
  <c r="L107" i="42" s="1"/>
  <c r="N108" i="42"/>
  <c r="N9" i="42" s="1"/>
  <c r="N8" i="42" s="1"/>
  <c r="K108" i="42"/>
  <c r="K41" i="42"/>
  <c r="O41" i="42" s="1"/>
  <c r="P41" i="42"/>
  <c r="K47" i="42"/>
  <c r="O47" i="42" s="1"/>
  <c r="P47" i="42"/>
  <c r="O53" i="42"/>
  <c r="O52" i="42" s="1"/>
  <c r="P59" i="42"/>
  <c r="K62" i="42"/>
  <c r="O62" i="42" s="1"/>
  <c r="P62" i="42"/>
  <c r="K75" i="42"/>
  <c r="O75" i="42" s="1"/>
  <c r="I72" i="42"/>
  <c r="P75" i="42"/>
  <c r="I79" i="42"/>
  <c r="J201" i="42"/>
  <c r="J203" i="42" s="1"/>
  <c r="K82" i="42"/>
  <c r="P82" i="42"/>
  <c r="P85" i="42"/>
  <c r="K91" i="42"/>
  <c r="O91" i="42" s="1"/>
  <c r="K128" i="42"/>
  <c r="O128" i="42"/>
  <c r="O134" i="42"/>
  <c r="K132" i="42"/>
  <c r="P138" i="42"/>
  <c r="P143" i="42"/>
  <c r="P147" i="42"/>
  <c r="M71" i="42"/>
  <c r="M70" i="42" s="1"/>
  <c r="O73" i="42"/>
  <c r="K80" i="42"/>
  <c r="K79" i="42" s="1"/>
  <c r="O89" i="42"/>
  <c r="K88" i="42"/>
  <c r="O88" i="42" s="1"/>
  <c r="O96" i="42"/>
  <c r="P119" i="42"/>
  <c r="O139" i="42"/>
  <c r="K138" i="42"/>
  <c r="O138" i="42" s="1"/>
  <c r="O144" i="42"/>
  <c r="K143" i="42"/>
  <c r="O143" i="42" s="1"/>
  <c r="P80" i="42"/>
  <c r="P79" i="42" s="1"/>
  <c r="O121" i="42"/>
  <c r="O120" i="42" s="1"/>
  <c r="K119" i="42"/>
  <c r="O124" i="42"/>
  <c r="O123" i="42" s="1"/>
  <c r="K122" i="42"/>
  <c r="O132" i="42"/>
  <c r="O137" i="42"/>
  <c r="O135" i="42"/>
  <c r="O142" i="42"/>
  <c r="K140" i="42"/>
  <c r="O140" i="42" s="1"/>
  <c r="P156" i="42"/>
  <c r="K157" i="42"/>
  <c r="P159" i="42"/>
  <c r="K161" i="42"/>
  <c r="O161" i="42" s="1"/>
  <c r="P163" i="42"/>
  <c r="K176" i="42"/>
  <c r="O176" i="42" s="1"/>
  <c r="P176" i="42"/>
  <c r="K184" i="42"/>
  <c r="O184" i="42" s="1"/>
  <c r="O168" i="42"/>
  <c r="K167" i="42"/>
  <c r="O167" i="42" s="1"/>
  <c r="P170" i="42"/>
  <c r="P192" i="42"/>
  <c r="O148" i="42"/>
  <c r="K147" i="42"/>
  <c r="O147" i="42" s="1"/>
  <c r="O152" i="42"/>
  <c r="K159" i="42"/>
  <c r="O159" i="42" s="1"/>
  <c r="P179" i="42"/>
  <c r="K192" i="42"/>
  <c r="O192" i="42" s="1"/>
  <c r="K145" i="42"/>
  <c r="O145" i="42" s="1"/>
  <c r="K177" i="42"/>
  <c r="O177" i="42" s="1"/>
  <c r="K179" i="42"/>
  <c r="O179" i="42" s="1"/>
  <c r="K188" i="42"/>
  <c r="O188" i="42" s="1"/>
  <c r="O156" i="43" l="1"/>
  <c r="O155" i="43" s="1"/>
  <c r="K6" i="43"/>
  <c r="O12" i="43"/>
  <c r="O13" i="43"/>
  <c r="J11" i="43"/>
  <c r="O11" i="43" s="1"/>
  <c r="P12" i="43"/>
  <c r="J69" i="43"/>
  <c r="P70" i="43"/>
  <c r="I10" i="43"/>
  <c r="O69" i="43"/>
  <c r="I68" i="43"/>
  <c r="O173" i="42"/>
  <c r="K155" i="42"/>
  <c r="O157" i="42"/>
  <c r="M6" i="42"/>
  <c r="S103" i="42"/>
  <c r="L101" i="42"/>
  <c r="N101" i="42"/>
  <c r="N6" i="42" s="1"/>
  <c r="K125" i="42"/>
  <c r="P155" i="42"/>
  <c r="K22" i="42"/>
  <c r="K14" i="42" s="1"/>
  <c r="O22" i="42"/>
  <c r="P116" i="42"/>
  <c r="K81" i="42"/>
  <c r="K72" i="42"/>
  <c r="K71" i="42" s="1"/>
  <c r="K70" i="42" s="1"/>
  <c r="K69" i="42" s="1"/>
  <c r="K68" i="42" s="1"/>
  <c r="K67" i="42" s="1"/>
  <c r="O82" i="42"/>
  <c r="O81" i="42" s="1"/>
  <c r="O32" i="42"/>
  <c r="O109" i="42"/>
  <c r="O108" i="42" s="1"/>
  <c r="O101" i="42" s="1"/>
  <c r="O14" i="42"/>
  <c r="K32" i="42"/>
  <c r="N16" i="42"/>
  <c r="N15" i="42" s="1"/>
  <c r="N14" i="42" s="1"/>
  <c r="N13" i="42" s="1"/>
  <c r="L15" i="42"/>
  <c r="L14" i="42" s="1"/>
  <c r="L13" i="42" s="1"/>
  <c r="L12" i="42" s="1"/>
  <c r="L11" i="42" s="1"/>
  <c r="L10" i="42" s="1"/>
  <c r="L9" i="42" s="1"/>
  <c r="L8" i="42" s="1"/>
  <c r="L6" i="42" s="1"/>
  <c r="P22" i="42"/>
  <c r="P102" i="42"/>
  <c r="O156" i="42"/>
  <c r="O155" i="42" s="1"/>
  <c r="O125" i="42"/>
  <c r="P125" i="42"/>
  <c r="I71" i="42"/>
  <c r="P72" i="42"/>
  <c r="I12" i="42"/>
  <c r="P14" i="42"/>
  <c r="O80" i="42"/>
  <c r="O79" i="42" s="1"/>
  <c r="I67" i="43" l="1"/>
  <c r="P69" i="43"/>
  <c r="J68" i="43"/>
  <c r="P11" i="43"/>
  <c r="J10" i="43"/>
  <c r="J9" i="43" s="1"/>
  <c r="O72" i="42"/>
  <c r="P101" i="42"/>
  <c r="K13" i="42"/>
  <c r="K12" i="42" s="1"/>
  <c r="K11" i="42" s="1"/>
  <c r="K10" i="42" s="1"/>
  <c r="K9" i="42" s="1"/>
  <c r="K8" i="42" s="1"/>
  <c r="I11" i="42"/>
  <c r="O71" i="42"/>
  <c r="I70" i="42"/>
  <c r="P71" i="42"/>
  <c r="J12" i="42"/>
  <c r="P13" i="42"/>
  <c r="P9" i="43" l="1"/>
  <c r="P10" i="43" s="1"/>
  <c r="J8" i="43"/>
  <c r="P68" i="43"/>
  <c r="J67" i="43"/>
  <c r="T10" i="43"/>
  <c r="O10" i="43"/>
  <c r="O9" i="43" s="1"/>
  <c r="O8" i="43" s="1"/>
  <c r="O68" i="43"/>
  <c r="O67" i="43" s="1"/>
  <c r="O66" i="43" s="1"/>
  <c r="K6" i="42"/>
  <c r="O13" i="42"/>
  <c r="O70" i="42"/>
  <c r="P70" i="42"/>
  <c r="I69" i="42"/>
  <c r="I10" i="42"/>
  <c r="J11" i="42"/>
  <c r="P12" i="42"/>
  <c r="O12" i="42"/>
  <c r="P67" i="43" l="1"/>
  <c r="J66" i="43"/>
  <c r="P8" i="43"/>
  <c r="P11" i="42"/>
  <c r="J10" i="42"/>
  <c r="J9" i="42" s="1"/>
  <c r="O11" i="42"/>
  <c r="O10" i="42"/>
  <c r="O9" i="42" s="1"/>
  <c r="O8" i="42" s="1"/>
  <c r="O69" i="42"/>
  <c r="I68" i="42"/>
  <c r="P69" i="42"/>
  <c r="P66" i="43" l="1"/>
  <c r="P9" i="42"/>
  <c r="P10" i="42" s="1"/>
  <c r="I67" i="42"/>
  <c r="O68" i="42"/>
  <c r="O67" i="42" s="1"/>
  <c r="P68" i="42"/>
  <c r="P65" i="43" l="1"/>
  <c r="O65" i="43"/>
  <c r="O6" i="43" s="1"/>
  <c r="J6" i="43"/>
  <c r="T13" i="43" s="1"/>
  <c r="P67" i="42"/>
  <c r="J6" i="42"/>
  <c r="T13" i="42" s="1"/>
  <c r="P8" i="42"/>
  <c r="P6" i="43" l="1"/>
  <c r="O65" i="42"/>
  <c r="O6" i="42" s="1"/>
  <c r="P65" i="42"/>
  <c r="P6" i="42" l="1"/>
</calcChain>
</file>

<file path=xl/sharedStrings.xml><?xml version="1.0" encoding="utf-8"?>
<sst xmlns="http://schemas.openxmlformats.org/spreadsheetml/2006/main" count="2310" uniqueCount="179">
  <si>
    <t>Исполнение ПФХД МБОУ СОШ ЗАТО Видяево</t>
  </si>
  <si>
    <t>Учреждение</t>
  </si>
  <si>
    <t>Код ведомства</t>
  </si>
  <si>
    <t>КБК</t>
  </si>
  <si>
    <t>КОСГУ</t>
  </si>
  <si>
    <t>доп.            КОСГУ</t>
  </si>
  <si>
    <t>Потребность до конца года</t>
  </si>
  <si>
    <t>Экономия (+;-)           (гр. 9 - гр. 11)</t>
  </si>
  <si>
    <t>Муниципальное бюджетное образовательное учреждение "Средняя общеобразовательная школа закрытого административно-территориального образования Видяево"</t>
  </si>
  <si>
    <t>914</t>
  </si>
  <si>
    <t>МУНИЦИПАЛЬНОЕ ЗАДАНИЕ  МЕСТНЫЙ БЮДЖЕТ</t>
  </si>
  <si>
    <t>07</t>
  </si>
  <si>
    <t>Общее образование</t>
  </si>
  <si>
    <t>02</t>
  </si>
  <si>
    <t>Обеспечение деятельности  средней общеобразовательной школы</t>
  </si>
  <si>
    <t>7010100050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</si>
  <si>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</si>
  <si>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</si>
  <si>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</si>
  <si>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</si>
  <si>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</si>
  <si>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</si>
  <si>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</si>
  <si>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</si>
  <si>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</si>
  <si>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</si>
  <si>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</si>
  <si>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</si>
  <si>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</si>
  <si>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</si>
  <si>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</si>
  <si>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</si>
  <si>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</si>
  <si>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220</t>
  </si>
  <si>
    <t xml:space="preserve"> Услуги связи</t>
  </si>
  <si>
    <t>221</t>
  </si>
  <si>
    <t xml:space="preserve"> Транспортнае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</si>
  <si>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</si>
  <si>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</si>
  <si>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</si>
  <si>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</si>
  <si>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</si>
  <si>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</si>
  <si>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</si>
  <si>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</si>
  <si>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</si>
  <si>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</si>
  <si>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</si>
  <si>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7010122120</t>
  </si>
  <si>
    <t>7010123060</t>
  </si>
  <si>
    <t>70101S1100</t>
  </si>
  <si>
    <t>7010329990</t>
  </si>
  <si>
    <t>МУНИЦИПАЛЬНОЕ ЗАДАНИЕ  ОБЛАСТНОЙ БЮДЖЕТ</t>
  </si>
  <si>
    <t>7010175310</t>
  </si>
  <si>
    <t>Транспортные услуги</t>
  </si>
  <si>
    <t>7010171100</t>
  </si>
  <si>
    <t>7010375320</t>
  </si>
  <si>
    <t>70103S1040</t>
  </si>
  <si>
    <t>612</t>
  </si>
  <si>
    <t xml:space="preserve">70204S1070 </t>
  </si>
  <si>
    <t>70204S1070</t>
  </si>
  <si>
    <t>11</t>
  </si>
  <si>
    <t>01</t>
  </si>
  <si>
    <t>7310220160</t>
  </si>
  <si>
    <t>ИНЫЕ ЦЕЛИ  ОБЛАСТНОЙ БЮДЖЕТ</t>
  </si>
  <si>
    <t>7010371040</t>
  </si>
  <si>
    <t>7020471070</t>
  </si>
  <si>
    <t>СОЦИАЛЬНАЯ ПОЛИТИКА</t>
  </si>
  <si>
    <t>10</t>
  </si>
  <si>
    <t>Социальное обеспечение населения</t>
  </si>
  <si>
    <t>03</t>
  </si>
  <si>
    <t>ПОСТУПЛЕНИЯ ОТ ОКАЗАНИЯ УСЛУГ НА ПЛАТНОЙ ОСНОВЕ</t>
  </si>
  <si>
    <t>000</t>
  </si>
  <si>
    <t>00</t>
  </si>
  <si>
    <t>0000000000</t>
  </si>
  <si>
    <t>7010123330</t>
  </si>
  <si>
    <t>09</t>
  </si>
  <si>
    <t>7010420220</t>
  </si>
  <si>
    <t>"Модернизация образования ЗАТО Видяево" Софинансирование субсидии на обеспечение бесплатным питанием отдельных категорий обучающихся</t>
  </si>
  <si>
    <t>7020120110</t>
  </si>
  <si>
    <t>Примечание</t>
  </si>
  <si>
    <t>Социальные пособия и компенсации персоналу в денежной форме</t>
  </si>
  <si>
    <t>266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</si>
  <si>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</si>
  <si>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</si>
  <si>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</t>
  </si>
  <si>
    <t>291</t>
  </si>
  <si>
    <t>292</t>
  </si>
  <si>
    <t>293</t>
  </si>
  <si>
    <t>341</t>
  </si>
  <si>
    <t>344</t>
  </si>
  <si>
    <t>345</t>
  </si>
  <si>
    <t>346</t>
  </si>
  <si>
    <t>349</t>
  </si>
  <si>
    <t>Увеличение стоимости лекарственных препаратов и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</si>
  <si>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</si>
  <si>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</si>
  <si>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</si>
  <si>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</si>
  <si>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Прочие несоциальные выплаты персоналу в натуральной форме</t>
  </si>
  <si>
    <t>214</t>
  </si>
  <si>
    <t>Увеличение стоимости продуктов питания</t>
  </si>
  <si>
    <t>342</t>
  </si>
  <si>
    <t>7020529990</t>
  </si>
  <si>
    <t>7020320110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</si>
  <si>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</t>
  </si>
  <si>
    <t>Другие экономические санкции</t>
  </si>
  <si>
    <t>295</t>
  </si>
  <si>
    <t>Страхование</t>
  </si>
  <si>
    <t>227</t>
  </si>
  <si>
    <t>Развитие образования ЗАТО Видяево подпрограмма "Молодежная политика ЗАТО Видяево" Организация временной занятости подростков в летнее и свободное от учебы время</t>
  </si>
  <si>
    <t>7020420140</t>
  </si>
  <si>
    <t>Развитие образования ЗАТО Видяево подпрограмма "Модернизация образования ЗАТО Видяево" Проведение ремонтных работ по подготовке учреждений к новому учебному году</t>
  </si>
  <si>
    <t>"Модернизация образования ЗАТО Видяево"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(МРОТ)</t>
  </si>
  <si>
    <t>70101Р1100</t>
  </si>
  <si>
    <t xml:space="preserve">70204Р1070 </t>
  </si>
  <si>
    <t>70204Р1070</t>
  </si>
  <si>
    <t>701Е254910</t>
  </si>
  <si>
    <t>70103Р1040</t>
  </si>
  <si>
    <t>7310320240</t>
  </si>
  <si>
    <t>701Е151690</t>
  </si>
  <si>
    <t xml:space="preserve">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</si>
  <si>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</si>
  <si>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</si>
  <si>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Реализация мероприятий по развитию инфраструктуры материально-технической ресурсной базы муниципальных учреждений</t>
  </si>
  <si>
    <t xml:space="preserve"> Обновление материально-технической базы для формирования у обучающихся современных технологических и гуманитарных навыков</t>
  </si>
  <si>
    <t>701Е254911</t>
  </si>
  <si>
    <t>Отдых, оздоровление детей и молодежи ЗАТО Видяево</t>
  </si>
  <si>
    <t>262</t>
  </si>
  <si>
    <t>70104S0790</t>
  </si>
  <si>
    <t>Реализация мероприятий по проведению капитальных (текущих) ремонтов социальной, инженерной и жилищно-коммунальной инфраструктуры</t>
  </si>
  <si>
    <t>702К077160</t>
  </si>
  <si>
    <t>Увеличение стоимости горюче-смазочных материалов</t>
  </si>
  <si>
    <t>343</t>
  </si>
  <si>
    <t>7010171080</t>
  </si>
  <si>
    <t>70103S1250</t>
  </si>
  <si>
    <t>7010153030</t>
  </si>
  <si>
    <t>7010173030</t>
  </si>
  <si>
    <t>7010371250</t>
  </si>
  <si>
    <t>70103L3040</t>
  </si>
  <si>
    <t>Модернизация образования. Разработка проектно-сметной документации</t>
  </si>
  <si>
    <t>Пособия по социальной помощи населению в денежной форме</t>
  </si>
  <si>
    <t>ГРАНТ</t>
  </si>
  <si>
    <t>Софинансирование ГРАНТ</t>
  </si>
  <si>
    <t>7010520290</t>
  </si>
  <si>
    <r>
      <t xml:space="preserve">Исполнитель: </t>
    </r>
    <r>
      <rPr>
        <u/>
        <sz val="14"/>
        <rFont val="Times New Roman"/>
        <family val="1"/>
        <charset val="204"/>
      </rPr>
      <t xml:space="preserve">                                                    </t>
    </r>
    <r>
      <rPr>
        <sz val="14"/>
        <rFont val="Times New Roman"/>
        <family val="1"/>
        <charset val="204"/>
      </rPr>
      <t>Е. Ю. Шандрак</t>
    </r>
  </si>
  <si>
    <t>Транспортнае услуги</t>
  </si>
  <si>
    <t>по состоянию на 01.02.2022 года</t>
  </si>
  <si>
    <t>Утверждено           на 2022 год</t>
  </si>
  <si>
    <t>Исполнено                       на 01.02.2022 г.</t>
  </si>
  <si>
    <t>% исполнения на 01.02.2022 г.              (гр. 10 / гр. 9 * 100%)</t>
  </si>
  <si>
    <t>ОБРАЗОВАНИЕ</t>
  </si>
  <si>
    <t>Расходы по оплате работодателем в пользу работников и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бюджетных и автономных организациях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</si>
  <si>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организациях,финансируемых из местного бюджета</t>
  </si>
  <si>
    <t xml:space="preserve">Компенсация расходов на оплату коммунальных услуг для обеспечения государственных (муниципальных) нужд  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</si>
  <si>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(МРОТ)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</si>
  <si>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(СЕЛО)</t>
  </si>
  <si>
    <t xml:space="preserve"> Софинансирование субсидий на организацию отдыха детей Мурманской области в муниципальных образовательных организациях</t>
  </si>
  <si>
    <t>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(СЕЛО)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</si>
  <si>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</si>
  <si>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(МРОТ)</t>
  </si>
  <si>
    <t>Субсидии на обеспечение бесплатным питанием отдельных категорий обучающихся</t>
  </si>
  <si>
    <t>Субсидия  на организацию отдыха детей Мурманской области в муниципальных образовательных организациях</t>
  </si>
  <si>
    <t>Софинансирование субсидии на обеспечение бесплатным цельным молокомобучающихся 1-4 классов общеобразовательных учреждений для детей дошкольного и младшего школьного возраста МБОУ СОШ ЗАТО Видяево</t>
  </si>
  <si>
    <t>Реализация мероприятий по выявлению и поддержки талантливых детей и молодежи</t>
  </si>
  <si>
    <t>Реализация мероприятий по привлечению населения к физической культуре и спорту МБОУ СОШ ЗАТО Видяево</t>
  </si>
  <si>
    <t xml:space="preserve"> Реализация мероприятий связанных с отдыхом, оздоровлением и занятостью детей и молодежи ЗАТО Видяево МБОУ ЗАТО Видяево СОШ № 1</t>
  </si>
  <si>
    <t>Субсидии на обеспечение и организацию питания в образовательных учреждениях бесплатным горячим питанием обучающихся 1-4 классов общеобразовательных учреждений для детей дошкольного и младшего школьного возраста МБОУ ЗАТО Видяево СОШ № 1</t>
  </si>
  <si>
    <t>701042022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</si>
  <si>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</si>
  <si>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</si>
  <si>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</si>
  <si>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</si>
  <si>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ИНЫЕ ЦЕЛИ МЕСТНЫЙ БЮДЖЕТ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</si>
  <si>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</si>
  <si>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</si>
  <si>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по состоянию на 01.03.2022 года</t>
  </si>
  <si>
    <t>Исполнено                       на 01.03.2022 г.</t>
  </si>
  <si>
    <t>% исполнения на 01.03.2022 г.              (гр. 10 / гр. 9 *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</si>
</sst>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[Red]\-#,##0.00\ "/>
    <numFmt numFmtId="166" formatCode="[$-419]d\ mmm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9" fillId="9" borderId="0"/>
    <xf numFmtId="0" fontId="25" fillId="0" borderId="0">
      <alignment vertical="top" wrapText="1"/>
    </xf>
  </cellStyleXfs>
  <cellXfs count="283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right" vertical="top" shrinkToFit="1"/>
    </xf>
    <xf numFmtId="4" fontId="4" fillId="4" borderId="1" xfId="0" applyNumberFormat="1" applyFont="1" applyFill="1" applyBorder="1" applyAlignment="1">
      <alignment vertical="top"/>
    </xf>
    <xf numFmtId="2" fontId="4" fillId="4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center" vertical="top" wrapText="1"/>
    </xf>
    <xf numFmtId="4" fontId="9" fillId="5" borderId="1" xfId="0" applyNumberFormat="1" applyFont="1" applyFill="1" applyBorder="1" applyAlignment="1">
      <alignment horizontal="right" vertical="top" shrinkToFit="1"/>
    </xf>
    <xf numFmtId="0" fontId="14" fillId="0" borderId="0" xfId="0" applyFont="1" applyFill="1"/>
    <xf numFmtId="49" fontId="13" fillId="6" borderId="1" xfId="0" applyNumberFormat="1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right" vertical="top" shrinkToFit="1"/>
    </xf>
    <xf numFmtId="4" fontId="10" fillId="6" borderId="12" xfId="0" applyNumberFormat="1" applyFont="1" applyFill="1" applyBorder="1" applyAlignment="1">
      <alignment horizontal="right" vertical="top" shrinkToFit="1"/>
    </xf>
    <xf numFmtId="0" fontId="3" fillId="6" borderId="0" xfId="0" applyFont="1" applyFill="1"/>
    <xf numFmtId="4" fontId="4" fillId="6" borderId="1" xfId="0" applyNumberFormat="1" applyFont="1" applyFill="1" applyBorder="1" applyAlignment="1">
      <alignment vertical="top"/>
    </xf>
    <xf numFmtId="2" fontId="4" fillId="6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shrinkToFit="1"/>
    </xf>
    <xf numFmtId="4" fontId="10" fillId="0" borderId="12" xfId="0" applyNumberFormat="1" applyFont="1" applyFill="1" applyBorder="1" applyAlignment="1">
      <alignment horizontal="right" vertical="top" shrinkToFit="1"/>
    </xf>
    <xf numFmtId="4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7" borderId="1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/>
    <xf numFmtId="4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 shrinkToFit="1"/>
    </xf>
    <xf numFmtId="4" fontId="13" fillId="0" borderId="10" xfId="0" applyNumberFormat="1" applyFont="1" applyFill="1" applyBorder="1" applyAlignment="1">
      <alignment horizontal="right" vertical="top" shrinkToFit="1"/>
    </xf>
    <xf numFmtId="4" fontId="13" fillId="7" borderId="1" xfId="0" applyNumberFormat="1" applyFont="1" applyFill="1" applyBorder="1" applyAlignment="1">
      <alignment horizontal="right" vertical="top" shrinkToFit="1"/>
    </xf>
    <xf numFmtId="4" fontId="16" fillId="7" borderId="1" xfId="0" applyNumberFormat="1" applyFont="1" applyFill="1" applyBorder="1" applyAlignment="1">
      <alignment horizontal="right" vertical="top" shrinkToFit="1"/>
    </xf>
    <xf numFmtId="4" fontId="15" fillId="5" borderId="12" xfId="0" applyNumberFormat="1" applyFont="1" applyFill="1" applyBorder="1" applyAlignment="1">
      <alignment horizontal="right" vertical="top" shrinkToFit="1"/>
    </xf>
    <xf numFmtId="4" fontId="10" fillId="5" borderId="12" xfId="0" applyNumberFormat="1" applyFont="1" applyFill="1" applyBorder="1" applyAlignment="1">
      <alignment horizontal="right" vertical="top" shrinkToFit="1"/>
    </xf>
    <xf numFmtId="4" fontId="12" fillId="7" borderId="12" xfId="0" applyNumberFormat="1" applyFont="1" applyFill="1" applyBorder="1" applyAlignment="1">
      <alignment horizontal="right" vertical="top" shrinkToFit="1"/>
    </xf>
    <xf numFmtId="0" fontId="4" fillId="6" borderId="1" xfId="0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top" wrapText="1"/>
    </xf>
    <xf numFmtId="4" fontId="17" fillId="6" borderId="12" xfId="0" applyNumberFormat="1" applyFont="1" applyFill="1" applyBorder="1" applyAlignment="1">
      <alignment horizontal="right" vertical="top" shrinkToFit="1"/>
    </xf>
    <xf numFmtId="49" fontId="13" fillId="7" borderId="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shrinkToFit="1"/>
    </xf>
    <xf numFmtId="4" fontId="17" fillId="2" borderId="12" xfId="0" applyNumberFormat="1" applyFont="1" applyFill="1" applyBorder="1" applyAlignment="1">
      <alignment horizontal="right" vertical="top" shrinkToFit="1"/>
    </xf>
    <xf numFmtId="0" fontId="14" fillId="2" borderId="0" xfId="0" applyFont="1" applyFill="1"/>
    <xf numFmtId="0" fontId="3" fillId="5" borderId="0" xfId="0" applyFont="1" applyFill="1"/>
    <xf numFmtId="2" fontId="4" fillId="5" borderId="1" xfId="0" applyNumberFormat="1" applyFont="1" applyFill="1" applyBorder="1" applyAlignment="1">
      <alignment vertical="top"/>
    </xf>
    <xf numFmtId="4" fontId="12" fillId="2" borderId="12" xfId="0" applyNumberFormat="1" applyFont="1" applyFill="1" applyBorder="1" applyAlignment="1">
      <alignment horizontal="right" vertical="top" shrinkToFit="1"/>
    </xf>
    <xf numFmtId="4" fontId="18" fillId="7" borderId="12" xfId="0" applyNumberFormat="1" applyFont="1" applyFill="1" applyBorder="1" applyAlignment="1">
      <alignment horizontal="right" vertical="top" shrinkToFit="1"/>
    </xf>
    <xf numFmtId="49" fontId="9" fillId="8" borderId="9" xfId="0" applyNumberFormat="1" applyFont="1" applyFill="1" applyBorder="1" applyAlignment="1">
      <alignment horizontal="left" vertical="center" wrapText="1"/>
    </xf>
    <xf numFmtId="49" fontId="4" fillId="8" borderId="9" xfId="0" applyNumberFormat="1" applyFont="1" applyFill="1" applyBorder="1" applyAlignment="1">
      <alignment horizontal="center" vertical="top" wrapText="1"/>
    </xf>
    <xf numFmtId="4" fontId="4" fillId="8" borderId="9" xfId="0" applyNumberFormat="1" applyFont="1" applyFill="1" applyBorder="1" applyAlignment="1">
      <alignment horizontal="right" vertical="top" shrinkToFit="1"/>
    </xf>
    <xf numFmtId="2" fontId="4" fillId="8" borderId="1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horizontal="right" vertical="top" shrinkToFit="1"/>
    </xf>
    <xf numFmtId="4" fontId="18" fillId="2" borderId="12" xfId="0" applyNumberFormat="1" applyFont="1" applyFill="1" applyBorder="1" applyAlignment="1">
      <alignment horizontal="right" vertical="top" shrinkToFit="1"/>
    </xf>
    <xf numFmtId="49" fontId="20" fillId="4" borderId="1" xfId="3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 wrapText="1"/>
    </xf>
    <xf numFmtId="4" fontId="4" fillId="4" borderId="1" xfId="1" applyNumberFormat="1" applyFont="1" applyFill="1" applyBorder="1" applyAlignment="1">
      <alignment shrinkToFit="1"/>
    </xf>
    <xf numFmtId="49" fontId="21" fillId="5" borderId="1" xfId="3" applyNumberFormat="1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center" wrapText="1"/>
    </xf>
    <xf numFmtId="4" fontId="4" fillId="5" borderId="1" xfId="1" applyNumberFormat="1" applyFont="1" applyFill="1" applyBorder="1" applyAlignment="1">
      <alignment shrinkToFit="1"/>
    </xf>
    <xf numFmtId="0" fontId="4" fillId="6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4" fontId="12" fillId="6" borderId="12" xfId="0" applyNumberFormat="1" applyFont="1" applyFill="1" applyBorder="1" applyAlignment="1">
      <alignment horizontal="right" vertical="top" shrinkToFit="1"/>
    </xf>
    <xf numFmtId="4" fontId="10" fillId="0" borderId="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0" fontId="3" fillId="0" borderId="0" xfId="0" applyFont="1" applyFill="1" applyAlignment="1"/>
    <xf numFmtId="0" fontId="10" fillId="0" borderId="0" xfId="0" applyFont="1" applyFill="1"/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vertical="center" wrapText="1"/>
    </xf>
    <xf numFmtId="0" fontId="4" fillId="6" borderId="1" xfId="0" applyFont="1" applyFill="1" applyBorder="1" applyAlignment="1">
      <alignment vertical="top" wrapText="1"/>
    </xf>
    <xf numFmtId="4" fontId="10" fillId="7" borderId="12" xfId="0" applyNumberFormat="1" applyFont="1" applyFill="1" applyBorder="1" applyAlignment="1">
      <alignment horizontal="right" vertical="top" shrinkToFit="1"/>
    </xf>
    <xf numFmtId="4" fontId="4" fillId="7" borderId="1" xfId="0" applyNumberFormat="1" applyFont="1" applyFill="1" applyBorder="1" applyAlignment="1">
      <alignment vertical="top"/>
    </xf>
    <xf numFmtId="4" fontId="13" fillId="6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/>
    <xf numFmtId="4" fontId="17" fillId="0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Fill="1" applyBorder="1" applyAlignment="1">
      <alignment horizontal="right" vertical="top" shrinkToFit="1"/>
    </xf>
    <xf numFmtId="4" fontId="17" fillId="5" borderId="12" xfId="0" applyNumberFormat="1" applyFont="1" applyFill="1" applyBorder="1" applyAlignment="1">
      <alignment horizontal="right" vertical="top" shrinkToFit="1"/>
    </xf>
    <xf numFmtId="4" fontId="13" fillId="0" borderId="12" xfId="0" applyNumberFormat="1" applyFont="1" applyFill="1" applyBorder="1" applyAlignment="1">
      <alignment horizontal="right" vertical="top" shrinkToFit="1"/>
    </xf>
    <xf numFmtId="4" fontId="13" fillId="0" borderId="0" xfId="0" applyNumberFormat="1" applyFont="1" applyFill="1" applyBorder="1" applyAlignment="1">
      <alignment horizontal="right" vertical="top" shrinkToFit="1"/>
    </xf>
    <xf numFmtId="49" fontId="13" fillId="0" borderId="1" xfId="0" applyNumberFormat="1" applyFont="1" applyFill="1" applyBorder="1" applyAlignment="1">
      <alignment horizontal="left" vertical="center" wrapText="1"/>
    </xf>
    <xf numFmtId="4" fontId="13" fillId="7" borderId="10" xfId="0" applyNumberFormat="1" applyFont="1" applyFill="1" applyBorder="1" applyAlignment="1">
      <alignment horizontal="right" vertical="top" shrinkToFit="1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13" fillId="6" borderId="2" xfId="0" applyNumberFormat="1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shrinkToFit="1"/>
    </xf>
    <xf numFmtId="4" fontId="4" fillId="6" borderId="2" xfId="0" applyNumberFormat="1" applyFont="1" applyFill="1" applyBorder="1" applyAlignment="1">
      <alignment vertical="top"/>
    </xf>
    <xf numFmtId="2" fontId="4" fillId="6" borderId="2" xfId="0" applyNumberFormat="1" applyFont="1" applyFill="1" applyBorder="1" applyAlignment="1">
      <alignment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49" fontId="13" fillId="0" borderId="2" xfId="0" applyNumberFormat="1" applyFont="1" applyFill="1" applyBorder="1" applyAlignment="1">
      <alignment horizontal="center" vertical="top" wrapText="1"/>
    </xf>
    <xf numFmtId="49" fontId="13" fillId="7" borderId="2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3" fillId="0" borderId="2" xfId="0" applyNumberFormat="1" applyFont="1" applyFill="1" applyBorder="1" applyAlignment="1">
      <alignment horizontal="right" vertical="top" shrinkToFit="1"/>
    </xf>
    <xf numFmtId="4" fontId="13" fillId="0" borderId="3" xfId="0" applyNumberFormat="1" applyFont="1" applyFill="1" applyBorder="1" applyAlignment="1">
      <alignment horizontal="right" vertical="top" shrinkToFit="1"/>
    </xf>
    <xf numFmtId="4" fontId="13" fillId="7" borderId="2" xfId="0" applyNumberFormat="1" applyFont="1" applyFill="1" applyBorder="1" applyAlignment="1">
      <alignment horizontal="right" vertical="top" shrinkToFit="1"/>
    </xf>
    <xf numFmtId="4" fontId="13" fillId="0" borderId="2" xfId="0" applyNumberFormat="1" applyFont="1" applyFill="1" applyBorder="1" applyAlignment="1">
      <alignment vertical="top"/>
    </xf>
    <xf numFmtId="2" fontId="13" fillId="0" borderId="2" xfId="0" applyNumberFormat="1" applyFont="1" applyFill="1" applyBorder="1" applyAlignment="1">
      <alignment vertical="top"/>
    </xf>
    <xf numFmtId="4" fontId="13" fillId="6" borderId="1" xfId="0" applyNumberFormat="1" applyFont="1" applyFill="1" applyBorder="1" applyAlignment="1">
      <alignment horizontal="right" vertical="top" shrinkToFit="1"/>
    </xf>
    <xf numFmtId="4" fontId="13" fillId="6" borderId="10" xfId="0" applyNumberFormat="1" applyFont="1" applyFill="1" applyBorder="1" applyAlignment="1">
      <alignment horizontal="right" vertical="top" shrinkToFit="1"/>
    </xf>
    <xf numFmtId="4" fontId="13" fillId="6" borderId="2" xfId="0" applyNumberFormat="1" applyFont="1" applyFill="1" applyBorder="1" applyAlignment="1">
      <alignment horizontal="right" vertical="top" shrinkToFit="1"/>
    </xf>
    <xf numFmtId="4" fontId="13" fillId="6" borderId="3" xfId="0" applyNumberFormat="1" applyFont="1" applyFill="1" applyBorder="1" applyAlignment="1">
      <alignment horizontal="right" vertical="top" shrinkToFit="1"/>
    </xf>
    <xf numFmtId="0" fontId="22" fillId="6" borderId="0" xfId="0" applyFont="1" applyFill="1"/>
    <xf numFmtId="49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12" fillId="0" borderId="5" xfId="0" applyNumberFormat="1" applyFont="1" applyFill="1" applyBorder="1" applyAlignment="1">
      <alignment horizontal="right" vertical="top" shrinkToFit="1"/>
    </xf>
    <xf numFmtId="4" fontId="4" fillId="0" borderId="2" xfId="0" applyNumberFormat="1" applyFont="1" applyFill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0" fontId="13" fillId="6" borderId="1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0" fontId="13" fillId="0" borderId="2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vertical="top"/>
    </xf>
    <xf numFmtId="2" fontId="13" fillId="7" borderId="1" xfId="0" applyNumberFormat="1" applyFont="1" applyFill="1" applyBorder="1" applyAlignment="1">
      <alignment vertical="top"/>
    </xf>
    <xf numFmtId="4" fontId="4" fillId="7" borderId="10" xfId="0" applyNumberFormat="1" applyFont="1" applyFill="1" applyBorder="1" applyAlignment="1">
      <alignment horizontal="right" vertical="top" shrinkToFit="1"/>
    </xf>
    <xf numFmtId="4" fontId="9" fillId="10" borderId="1" xfId="0" applyNumberFormat="1" applyFont="1" applyFill="1" applyBorder="1" applyAlignment="1">
      <alignment horizontal="right" vertical="top" shrinkToFit="1"/>
    </xf>
    <xf numFmtId="4" fontId="13" fillId="7" borderId="3" xfId="0" applyNumberFormat="1" applyFont="1" applyFill="1" applyBorder="1" applyAlignment="1">
      <alignment horizontal="right" vertical="top" shrinkToFit="1"/>
    </xf>
    <xf numFmtId="0" fontId="6" fillId="7" borderId="1" xfId="0" applyFont="1" applyFill="1" applyBorder="1" applyAlignment="1">
      <alignment horizontal="center" vertical="center" wrapText="1"/>
    </xf>
    <xf numFmtId="4" fontId="4" fillId="7" borderId="9" xfId="0" applyNumberFormat="1" applyFont="1" applyFill="1" applyBorder="1" applyAlignment="1">
      <alignment horizontal="right" vertical="top" shrinkToFit="1"/>
    </xf>
    <xf numFmtId="49" fontId="9" fillId="7" borderId="9" xfId="0" applyNumberFormat="1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vertical="top"/>
    </xf>
    <xf numFmtId="49" fontId="4" fillId="10" borderId="1" xfId="0" applyNumberFormat="1" applyFont="1" applyFill="1" applyBorder="1" applyAlignment="1">
      <alignment horizontal="center" vertical="top" wrapText="1"/>
    </xf>
    <xf numFmtId="4" fontId="15" fillId="7" borderId="12" xfId="0" applyNumberFormat="1" applyFont="1" applyFill="1" applyBorder="1" applyAlignment="1">
      <alignment horizontal="right" vertical="top" shrinkToFit="1"/>
    </xf>
    <xf numFmtId="4" fontId="17" fillId="7" borderId="12" xfId="0" applyNumberFormat="1" applyFont="1" applyFill="1" applyBorder="1" applyAlignment="1">
      <alignment horizontal="right" vertical="top" shrinkToFit="1"/>
    </xf>
    <xf numFmtId="0" fontId="6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3" fillId="7" borderId="0" xfId="0" applyNumberFormat="1" applyFont="1" applyFill="1" applyBorder="1"/>
    <xf numFmtId="0" fontId="3" fillId="7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14" fillId="7" borderId="0" xfId="0" applyNumberFormat="1" applyFont="1" applyFill="1" applyBorder="1"/>
    <xf numFmtId="0" fontId="14" fillId="7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4" fontId="3" fillId="6" borderId="0" xfId="0" applyNumberFormat="1" applyFont="1" applyFill="1" applyBorder="1"/>
    <xf numFmtId="0" fontId="3" fillId="6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14" fillId="2" borderId="0" xfId="0" applyNumberFormat="1" applyFont="1" applyFill="1" applyBorder="1"/>
    <xf numFmtId="0" fontId="14" fillId="2" borderId="0" xfId="0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4" fontId="14" fillId="6" borderId="0" xfId="0" applyNumberFormat="1" applyFont="1" applyFill="1" applyBorder="1"/>
    <xf numFmtId="0" fontId="14" fillId="6" borderId="0" xfId="0" applyFont="1" applyFill="1" applyBorder="1"/>
    <xf numFmtId="49" fontId="4" fillId="6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27" fillId="0" borderId="0" xfId="0" applyNumberFormat="1" applyFont="1" applyFill="1"/>
    <xf numFmtId="165" fontId="3" fillId="0" borderId="0" xfId="0" applyNumberFormat="1" applyFont="1" applyFill="1"/>
    <xf numFmtId="4" fontId="13" fillId="0" borderId="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top" wrapText="1" shrinkToFit="1"/>
    </xf>
    <xf numFmtId="4" fontId="16" fillId="0" borderId="1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>
      <alignment horizontal="right" vertical="top" shrinkToFit="1"/>
    </xf>
    <xf numFmtId="4" fontId="22" fillId="6" borderId="0" xfId="0" applyNumberFormat="1" applyFont="1" applyFill="1"/>
    <xf numFmtId="4" fontId="4" fillId="4" borderId="1" xfId="0" applyNumberFormat="1" applyFont="1" applyFill="1" applyBorder="1" applyAlignment="1">
      <alignment horizontal="right" vertical="top" shrinkToFit="1"/>
    </xf>
    <xf numFmtId="4" fontId="17" fillId="6" borderId="5" xfId="0" applyNumberFormat="1" applyFont="1" applyFill="1" applyBorder="1" applyAlignment="1">
      <alignment horizontal="right" vertical="top" shrinkToFit="1"/>
    </xf>
    <xf numFmtId="4" fontId="17" fillId="2" borderId="5" xfId="0" applyNumberFormat="1" applyFont="1" applyFill="1" applyBorder="1" applyAlignment="1">
      <alignment horizontal="right" vertical="top" shrinkToFit="1"/>
    </xf>
    <xf numFmtId="0" fontId="13" fillId="0" borderId="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right" vertical="top" shrinkToFit="1"/>
    </xf>
    <xf numFmtId="4" fontId="13" fillId="0" borderId="11" xfId="0" applyNumberFormat="1" applyFont="1" applyBorder="1" applyAlignment="1">
      <alignment horizontal="right" vertical="top" shrinkToFit="1"/>
    </xf>
    <xf numFmtId="4" fontId="13" fillId="11" borderId="1" xfId="0" applyNumberFormat="1" applyFont="1" applyFill="1" applyBorder="1" applyAlignment="1">
      <alignment horizontal="right" vertical="top" shrinkToFit="1"/>
    </xf>
    <xf numFmtId="4" fontId="13" fillId="0" borderId="1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0" fontId="3" fillId="0" borderId="0" xfId="0" applyFont="1"/>
    <xf numFmtId="0" fontId="14" fillId="0" borderId="0" xfId="0" applyFont="1"/>
    <xf numFmtId="165" fontId="28" fillId="0" borderId="0" xfId="0" applyNumberFormat="1" applyFont="1" applyFill="1" applyAlignment="1">
      <alignment vertical="top"/>
    </xf>
    <xf numFmtId="4" fontId="28" fillId="11" borderId="0" xfId="0" applyNumberFormat="1" applyFont="1" applyFill="1" applyBorder="1" applyAlignment="1">
      <alignment horizontal="center" vertical="top" wrapText="1"/>
    </xf>
    <xf numFmtId="166" fontId="29" fillId="0" borderId="0" xfId="0" applyNumberFormat="1" applyFont="1" applyAlignment="1">
      <alignment horizontal="left"/>
    </xf>
    <xf numFmtId="164" fontId="30" fillId="12" borderId="15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justify" vertical="center" wrapText="1"/>
    </xf>
    <xf numFmtId="4" fontId="23" fillId="6" borderId="1" xfId="0" applyNumberFormat="1" applyFont="1" applyFill="1" applyBorder="1" applyAlignment="1">
      <alignment horizontal="justify" vertical="center" wrapText="1"/>
    </xf>
    <xf numFmtId="0" fontId="10" fillId="7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 wrapText="1"/>
    </xf>
    <xf numFmtId="49" fontId="11" fillId="3" borderId="1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</cellXfs>
  <cellStyles count="5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_роспись" xfId="3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CE24-6ADA-4700-BBA7-0AC6AD110622}">
  <sheetPr>
    <pageSetUpPr fitToPage="1"/>
  </sheetPr>
  <dimension ref="A1:AX226"/>
  <sheetViews>
    <sheetView showWhiteSpace="0" view="pageBreakPreview" zoomScale="80" zoomScaleNormal="75" zoomScaleSheetLayoutView="80" workbookViewId="0">
      <pane ySplit="5" topLeftCell="A94" activePane="bottomLeft" state="frozen"/>
      <selection pane="bottomLeft" activeCell="I6" sqref="I6"/>
    </sheetView>
  </sheetViews>
  <sheetFormatPr defaultColWidth="9.140625" defaultRowHeight="15" x14ac:dyDescent="0.25"/>
  <cols>
    <col min="1" max="1" width="70.5703125" style="74" customWidth="1"/>
    <col min="2" max="2" width="7.42578125" style="63" customWidth="1"/>
    <col min="3" max="4" width="6.28515625" style="63" customWidth="1"/>
    <col min="5" max="5" width="16.28515625" style="63" customWidth="1"/>
    <col min="6" max="6" width="8.85546875" style="63" customWidth="1"/>
    <col min="7" max="7" width="11.42578125" style="63" customWidth="1"/>
    <col min="8" max="8" width="11.28515625" style="63" customWidth="1"/>
    <col min="9" max="9" width="18" style="112" customWidth="1"/>
    <col min="10" max="10" width="18.28515625" style="112" customWidth="1"/>
    <col min="11" max="11" width="18.7109375" style="68" customWidth="1"/>
    <col min="12" max="12" width="19.28515625" style="68" hidden="1" customWidth="1"/>
    <col min="13" max="13" width="16.5703125" style="28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50" ht="22.9" customHeight="1" x14ac:dyDescent="0.3">
      <c r="A2" s="219" t="s">
        <v>147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50" ht="32.25" customHeight="1" x14ac:dyDescent="0.25">
      <c r="A3" s="220" t="s">
        <v>1</v>
      </c>
      <c r="B3" s="222" t="s">
        <v>2</v>
      </c>
      <c r="C3" s="224" t="s">
        <v>3</v>
      </c>
      <c r="D3" s="225"/>
      <c r="E3" s="225"/>
      <c r="F3" s="226"/>
      <c r="G3" s="220" t="s">
        <v>4</v>
      </c>
      <c r="H3" s="230" t="s">
        <v>5</v>
      </c>
      <c r="I3" s="232" t="s">
        <v>148</v>
      </c>
      <c r="J3" s="232" t="s">
        <v>149</v>
      </c>
      <c r="K3" s="234" t="s">
        <v>6</v>
      </c>
      <c r="L3" s="135"/>
      <c r="M3" s="136"/>
      <c r="N3" s="135"/>
      <c r="O3" s="234" t="s">
        <v>7</v>
      </c>
      <c r="P3" s="237" t="s">
        <v>150</v>
      </c>
      <c r="Q3" s="239" t="s">
        <v>80</v>
      </c>
      <c r="R3" s="240"/>
    </row>
    <row r="4" spans="1:50" s="2" customFormat="1" ht="28.5" customHeight="1" x14ac:dyDescent="0.25">
      <c r="A4" s="221"/>
      <c r="B4" s="223"/>
      <c r="C4" s="227"/>
      <c r="D4" s="228"/>
      <c r="E4" s="228"/>
      <c r="F4" s="229"/>
      <c r="G4" s="221"/>
      <c r="H4" s="231"/>
      <c r="I4" s="233"/>
      <c r="J4" s="233"/>
      <c r="K4" s="235"/>
      <c r="L4" s="137"/>
      <c r="M4" s="138"/>
      <c r="N4" s="137"/>
      <c r="O4" s="235"/>
      <c r="P4" s="238"/>
      <c r="Q4" s="241"/>
      <c r="R4" s="24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27">
        <v>9</v>
      </c>
      <c r="J5" s="127">
        <v>10</v>
      </c>
      <c r="K5" s="5">
        <v>11</v>
      </c>
      <c r="L5" s="6"/>
      <c r="M5" s="7"/>
      <c r="N5" s="6"/>
      <c r="O5" s="5">
        <v>12</v>
      </c>
      <c r="P5" s="4">
        <v>13</v>
      </c>
      <c r="Q5" s="243">
        <v>14</v>
      </c>
      <c r="R5" s="24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29" t="s">
        <v>8</v>
      </c>
      <c r="B6" s="130" t="s">
        <v>9</v>
      </c>
      <c r="C6" s="130"/>
      <c r="D6" s="130"/>
      <c r="E6" s="130"/>
      <c r="F6" s="130"/>
      <c r="G6" s="130"/>
      <c r="H6" s="130"/>
      <c r="I6" s="128">
        <f t="shared" ref="I6:O6" si="0">I8+I65+I101+I155+I188+I192</f>
        <v>153235938.27000001</v>
      </c>
      <c r="J6" s="128">
        <f t="shared" si="0"/>
        <v>1587716.9000000001</v>
      </c>
      <c r="K6" s="128">
        <f t="shared" si="0"/>
        <v>151648221.37</v>
      </c>
      <c r="L6" s="128" t="e">
        <f t="shared" si="0"/>
        <v>#REF!</v>
      </c>
      <c r="M6" s="128" t="e">
        <f t="shared" si="0"/>
        <v>#REF!</v>
      </c>
      <c r="N6" s="128" t="e">
        <f t="shared" si="0"/>
        <v>#REF!</v>
      </c>
      <c r="O6" s="128">
        <f t="shared" si="0"/>
        <v>0</v>
      </c>
      <c r="P6" s="131">
        <f>J6/I6*100</f>
        <v>1.0361256751679628</v>
      </c>
      <c r="Q6" s="245"/>
      <c r="R6" s="245"/>
      <c r="S6" s="80"/>
    </row>
    <row r="7" spans="1:50" s="2" customFormat="1" ht="22.5" customHeight="1" x14ac:dyDescent="0.3">
      <c r="A7" s="246" t="s">
        <v>10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8"/>
      <c r="R7" s="248"/>
    </row>
    <row r="8" spans="1:50" ht="24.75" customHeight="1" x14ac:dyDescent="0.25">
      <c r="A8" s="139" t="s">
        <v>151</v>
      </c>
      <c r="B8" s="8" t="s">
        <v>9</v>
      </c>
      <c r="C8" s="8" t="s">
        <v>11</v>
      </c>
      <c r="D8" s="8"/>
      <c r="E8" s="8"/>
      <c r="F8" s="8"/>
      <c r="G8" s="8"/>
      <c r="H8" s="8"/>
      <c r="I8" s="9">
        <f>I9+I52+I59</f>
        <v>11422260.739999998</v>
      </c>
      <c r="J8" s="9">
        <f>J9+J52+J59</f>
        <v>186990.26</v>
      </c>
      <c r="K8" s="9">
        <f t="shared" ref="K8" si="1">K9+K52+K59</f>
        <v>11235270.479999997</v>
      </c>
      <c r="L8" s="9" t="e">
        <f>L9+L52+L59</f>
        <v>#REF!</v>
      </c>
      <c r="M8" s="9" t="e">
        <f>M9+M52+M59</f>
        <v>#REF!</v>
      </c>
      <c r="N8" s="9" t="e">
        <f>N9+N52+N59</f>
        <v>#REF!</v>
      </c>
      <c r="O8" s="9">
        <f>O9+O52+O59</f>
        <v>0</v>
      </c>
      <c r="P8" s="11">
        <f>J8/I8*100</f>
        <v>1.6370687402115811</v>
      </c>
      <c r="Q8" s="236"/>
      <c r="R8" s="236"/>
    </row>
    <row r="9" spans="1:50" s="14" customFormat="1" ht="33" customHeight="1" x14ac:dyDescent="0.25">
      <c r="A9" s="140" t="s">
        <v>12</v>
      </c>
      <c r="B9" s="12" t="s">
        <v>9</v>
      </c>
      <c r="C9" s="12" t="s">
        <v>11</v>
      </c>
      <c r="D9" s="12" t="s">
        <v>13</v>
      </c>
      <c r="E9" s="12"/>
      <c r="F9" s="12"/>
      <c r="G9" s="12"/>
      <c r="H9" s="132"/>
      <c r="I9" s="125">
        <f>I10+I41+I44</f>
        <v>11178668.52</v>
      </c>
      <c r="J9" s="125">
        <f t="shared" ref="J9:K9" si="2">J10+J41+J44</f>
        <v>186990.26</v>
      </c>
      <c r="K9" s="125">
        <f t="shared" si="2"/>
        <v>10991678.259999998</v>
      </c>
      <c r="L9" s="125" t="e">
        <f>L10+L103+L108+L110+L41+L44+L50+L47+L52+L59+L62</f>
        <v>#REF!</v>
      </c>
      <c r="M9" s="125" t="e">
        <f>M10+M103+M108+M110+M41+M44+M50+M47+M52+M59+M62</f>
        <v>#REF!</v>
      </c>
      <c r="N9" s="125" t="e">
        <f>N10+N103+N108+N110+N41+N44+N50+N47+N52+N59+N62</f>
        <v>#REF!</v>
      </c>
      <c r="O9" s="125">
        <f>O10+O103+O108+O110+O41+O44+O50+O47+O52+O59+O62</f>
        <v>0</v>
      </c>
      <c r="P9" s="125">
        <f>J9/I9*100</f>
        <v>1.6727417908980093</v>
      </c>
      <c r="Q9" s="236"/>
      <c r="R9" s="236"/>
    </row>
    <row r="10" spans="1:50" ht="39" customHeight="1" x14ac:dyDescent="0.25">
      <c r="A10" s="38" t="s">
        <v>14</v>
      </c>
      <c r="B10" s="39" t="s">
        <v>9</v>
      </c>
      <c r="C10" s="39" t="s">
        <v>11</v>
      </c>
      <c r="D10" s="39" t="s">
        <v>13</v>
      </c>
      <c r="E10" s="39" t="s">
        <v>15</v>
      </c>
      <c r="F10" s="39"/>
      <c r="G10" s="39"/>
      <c r="H10" s="39"/>
      <c r="I10" s="16">
        <f>I11</f>
        <v>11153256.959999999</v>
      </c>
      <c r="J10" s="16">
        <f>J11</f>
        <v>186876.52000000002</v>
      </c>
      <c r="K10" s="16">
        <f>K11</f>
        <v>10966380.439999998</v>
      </c>
      <c r="L10" s="16" t="e">
        <f t="shared" ref="K10:N11" si="3">L11</f>
        <v>#REF!</v>
      </c>
      <c r="M10" s="16">
        <f t="shared" si="3"/>
        <v>0</v>
      </c>
      <c r="N10" s="16">
        <f t="shared" si="3"/>
        <v>0</v>
      </c>
      <c r="O10" s="19">
        <f>I10-J10-K10</f>
        <v>0</v>
      </c>
      <c r="P10" s="20">
        <f>P9</f>
        <v>1.6727417908980093</v>
      </c>
      <c r="Q10" s="236"/>
      <c r="R10" s="236"/>
      <c r="T10" s="218">
        <f>I6-T11</f>
        <v>217483.33000001311</v>
      </c>
    </row>
    <row r="11" spans="1:50" ht="56.25" x14ac:dyDescent="0.25">
      <c r="A11" s="86" t="s">
        <v>16</v>
      </c>
      <c r="B11" s="21" t="s">
        <v>9</v>
      </c>
      <c r="C11" s="21" t="s">
        <v>11</v>
      </c>
      <c r="D11" s="21" t="s">
        <v>13</v>
      </c>
      <c r="E11" s="21" t="s">
        <v>15</v>
      </c>
      <c r="F11" s="21" t="s">
        <v>17</v>
      </c>
      <c r="G11" s="21"/>
      <c r="H11" s="21"/>
      <c r="I11" s="27">
        <f>I12</f>
        <v>11153256.959999999</v>
      </c>
      <c r="J11" s="27">
        <f>J12</f>
        <v>186876.52000000002</v>
      </c>
      <c r="K11" s="31">
        <f t="shared" si="3"/>
        <v>10966380.439999998</v>
      </c>
      <c r="L11" s="31" t="e">
        <f t="shared" si="3"/>
        <v>#REF!</v>
      </c>
      <c r="M11" s="31">
        <f t="shared" si="3"/>
        <v>0</v>
      </c>
      <c r="N11" s="31">
        <f t="shared" si="3"/>
        <v>0</v>
      </c>
      <c r="O11" s="77">
        <f t="shared" ref="O11:O12" si="4">I11-J11-K11</f>
        <v>0</v>
      </c>
      <c r="P11" s="25">
        <f t="shared" ref="P11:P51" si="5">J11/I11*100</f>
        <v>1.6755331708954011</v>
      </c>
      <c r="Q11" s="236"/>
      <c r="R11" s="236"/>
      <c r="T11" s="186">
        <f>155754941.81-27364.87-2709122</f>
        <v>153018454.94</v>
      </c>
      <c r="U11" s="167"/>
      <c r="V11" s="185"/>
    </row>
    <row r="12" spans="1:50" ht="23.25" customHeight="1" x14ac:dyDescent="0.35">
      <c r="A12" s="141" t="s">
        <v>18</v>
      </c>
      <c r="B12" s="21" t="s">
        <v>9</v>
      </c>
      <c r="C12" s="21" t="s">
        <v>11</v>
      </c>
      <c r="D12" s="21" t="s">
        <v>13</v>
      </c>
      <c r="E12" s="21" t="s">
        <v>15</v>
      </c>
      <c r="F12" s="21" t="s">
        <v>19</v>
      </c>
      <c r="G12" s="21"/>
      <c r="H12" s="21"/>
      <c r="I12" s="33">
        <f>I13</f>
        <v>11153256.959999999</v>
      </c>
      <c r="J12" s="33">
        <f>J13</f>
        <v>186876.52000000002</v>
      </c>
      <c r="K12" s="33">
        <f>K13</f>
        <v>10966380.439999998</v>
      </c>
      <c r="L12" s="76" t="e">
        <f>L13</f>
        <v>#REF!</v>
      </c>
      <c r="M12" s="142"/>
      <c r="N12" s="143"/>
      <c r="O12" s="77">
        <f t="shared" si="4"/>
        <v>0</v>
      </c>
      <c r="P12" s="25">
        <f t="shared" si="5"/>
        <v>1.6755331708954011</v>
      </c>
      <c r="Q12" s="236"/>
      <c r="R12" s="236"/>
      <c r="T12" s="187">
        <v>44593</v>
      </c>
      <c r="V12" s="166"/>
    </row>
    <row r="13" spans="1:50" ht="57" thickBot="1" x14ac:dyDescent="0.3">
      <c r="A13" s="141" t="s">
        <v>20</v>
      </c>
      <c r="B13" s="21" t="s">
        <v>9</v>
      </c>
      <c r="C13" s="21" t="s">
        <v>11</v>
      </c>
      <c r="D13" s="21" t="s">
        <v>13</v>
      </c>
      <c r="E13" s="21" t="s">
        <v>15</v>
      </c>
      <c r="F13" s="21" t="s">
        <v>21</v>
      </c>
      <c r="G13" s="21"/>
      <c r="H13" s="21"/>
      <c r="I13" s="33">
        <f>I14+I32</f>
        <v>11153256.959999999</v>
      </c>
      <c r="J13" s="33">
        <f>J14+J32</f>
        <v>186876.52000000002</v>
      </c>
      <c r="K13" s="33">
        <f>K14+K32</f>
        <v>10966380.439999998</v>
      </c>
      <c r="L13" s="33" t="e">
        <f>L14+L32+#REF!</f>
        <v>#REF!</v>
      </c>
      <c r="M13" s="33" t="e">
        <f>M14+M32+#REF!</f>
        <v>#REF!</v>
      </c>
      <c r="N13" s="33" t="e">
        <f>N14+N32+#REF!</f>
        <v>#REF!</v>
      </c>
      <c r="O13" s="77">
        <f>I13-J13-K13</f>
        <v>0</v>
      </c>
      <c r="P13" s="25">
        <f t="shared" si="5"/>
        <v>1.6755331708954011</v>
      </c>
      <c r="Q13" s="236"/>
      <c r="R13" s="236"/>
      <c r="T13" s="188">
        <f>1587716.9-J6</f>
        <v>0</v>
      </c>
    </row>
    <row r="14" spans="1:50" ht="24.75" customHeight="1" x14ac:dyDescent="0.25">
      <c r="A14" s="141" t="s">
        <v>22</v>
      </c>
      <c r="B14" s="21" t="s">
        <v>9</v>
      </c>
      <c r="C14" s="21" t="s">
        <v>11</v>
      </c>
      <c r="D14" s="21" t="s">
        <v>13</v>
      </c>
      <c r="E14" s="21" t="s">
        <v>15</v>
      </c>
      <c r="F14" s="21" t="s">
        <v>21</v>
      </c>
      <c r="G14" s="21" t="s">
        <v>23</v>
      </c>
      <c r="H14" s="21"/>
      <c r="I14" s="27">
        <f>I15+I22+I27+I29+I30+I31+I21+I18+I28</f>
        <v>10419717.489999998</v>
      </c>
      <c r="J14" s="27">
        <f>J15+J22+J27+J29+J30+J31+J21+J18+J28</f>
        <v>170238.41</v>
      </c>
      <c r="K14" s="27">
        <f>K15+K22+K27+K29+K30+K31+K21+K18+K28</f>
        <v>10249479.079999998</v>
      </c>
      <c r="L14" s="27" t="e">
        <f t="shared" ref="L14:N14" si="6">L15+L22+L27+L29+L30+L31+L21+L18+L28</f>
        <v>#REF!</v>
      </c>
      <c r="M14" s="27">
        <f t="shared" si="6"/>
        <v>5375797.4199999999</v>
      </c>
      <c r="N14" s="27">
        <f t="shared" si="6"/>
        <v>-8089150.1299999999</v>
      </c>
      <c r="O14" s="27">
        <f>O15+O22+O27+O29+O30+O31+O21+O18+O28</f>
        <v>0</v>
      </c>
      <c r="P14" s="25">
        <f t="shared" si="5"/>
        <v>1.6338102272291071</v>
      </c>
      <c r="Q14" s="256"/>
      <c r="R14" s="256"/>
    </row>
    <row r="15" spans="1:50" ht="27" customHeight="1" x14ac:dyDescent="0.25">
      <c r="A15" s="141" t="s">
        <v>24</v>
      </c>
      <c r="B15" s="21" t="s">
        <v>9</v>
      </c>
      <c r="C15" s="21" t="s">
        <v>11</v>
      </c>
      <c r="D15" s="21" t="s">
        <v>13</v>
      </c>
      <c r="E15" s="21" t="s">
        <v>15</v>
      </c>
      <c r="F15" s="21" t="s">
        <v>21</v>
      </c>
      <c r="G15" s="21" t="s">
        <v>25</v>
      </c>
      <c r="H15" s="21"/>
      <c r="I15" s="27">
        <f>I16+I17</f>
        <v>3702230.8</v>
      </c>
      <c r="J15" s="27">
        <f>J16+J17</f>
        <v>84092</v>
      </c>
      <c r="K15" s="27">
        <f>K16+K17</f>
        <v>3618138.8</v>
      </c>
      <c r="L15" s="27">
        <f t="shared" ref="L15:N15" si="7">L16+L17+L18</f>
        <v>-2668352.71</v>
      </c>
      <c r="M15" s="27">
        <f t="shared" si="7"/>
        <v>5420797.4199999999</v>
      </c>
      <c r="N15" s="27">
        <f t="shared" si="7"/>
        <v>-8089150.1299999999</v>
      </c>
      <c r="O15" s="27">
        <f>O16+O17</f>
        <v>0</v>
      </c>
      <c r="P15" s="25">
        <f t="shared" si="5"/>
        <v>2.2713872943847804</v>
      </c>
      <c r="Q15" s="252"/>
      <c r="R15" s="253"/>
    </row>
    <row r="16" spans="1:50" ht="18.75" x14ac:dyDescent="0.25">
      <c r="A16" s="141" t="s">
        <v>26</v>
      </c>
      <c r="B16" s="21" t="s">
        <v>9</v>
      </c>
      <c r="C16" s="21" t="s">
        <v>11</v>
      </c>
      <c r="D16" s="21" t="s">
        <v>13</v>
      </c>
      <c r="E16" s="21" t="s">
        <v>15</v>
      </c>
      <c r="F16" s="21" t="s">
        <v>21</v>
      </c>
      <c r="G16" s="21" t="s">
        <v>27</v>
      </c>
      <c r="H16" s="21"/>
      <c r="I16" s="168">
        <v>2836536.71</v>
      </c>
      <c r="J16" s="169">
        <v>84092</v>
      </c>
      <c r="K16" s="87">
        <f>I16-J16</f>
        <v>2752444.71</v>
      </c>
      <c r="L16" s="87">
        <f t="shared" ref="L16:N16" si="8">J16-K16</f>
        <v>-2668352.71</v>
      </c>
      <c r="M16" s="87">
        <f t="shared" si="8"/>
        <v>5420797.4199999999</v>
      </c>
      <c r="N16" s="87">
        <f t="shared" si="8"/>
        <v>-8089150.1299999999</v>
      </c>
      <c r="O16" s="122">
        <f>I16-J16-K16</f>
        <v>0</v>
      </c>
      <c r="P16" s="25">
        <f t="shared" si="5"/>
        <v>2.9646011526499865</v>
      </c>
      <c r="Q16" s="256"/>
      <c r="R16" s="256"/>
    </row>
    <row r="17" spans="1:18" ht="21.75" customHeight="1" x14ac:dyDescent="0.25">
      <c r="A17" s="141" t="s">
        <v>30</v>
      </c>
      <c r="B17" s="21" t="s">
        <v>9</v>
      </c>
      <c r="C17" s="21" t="s">
        <v>11</v>
      </c>
      <c r="D17" s="21" t="s">
        <v>13</v>
      </c>
      <c r="E17" s="21" t="s">
        <v>15</v>
      </c>
      <c r="F17" s="21" t="s">
        <v>21</v>
      </c>
      <c r="G17" s="21" t="s">
        <v>31</v>
      </c>
      <c r="H17" s="21"/>
      <c r="I17" s="22">
        <v>865694.09</v>
      </c>
      <c r="J17" s="22">
        <v>0</v>
      </c>
      <c r="K17" s="87">
        <f>I17-J17</f>
        <v>865694.09</v>
      </c>
      <c r="L17" s="133"/>
      <c r="M17" s="142"/>
      <c r="N17" s="143"/>
      <c r="O17" s="122">
        <f t="shared" ref="O17:O21" si="9">I17-J17-K17</f>
        <v>0</v>
      </c>
      <c r="P17" s="25">
        <f t="shared" si="5"/>
        <v>0</v>
      </c>
      <c r="Q17" s="257"/>
      <c r="R17" s="257"/>
    </row>
    <row r="18" spans="1:18" ht="21" customHeight="1" x14ac:dyDescent="0.25">
      <c r="A18" s="144" t="s">
        <v>32</v>
      </c>
      <c r="B18" s="26" t="s">
        <v>9</v>
      </c>
      <c r="C18" s="26" t="s">
        <v>11</v>
      </c>
      <c r="D18" s="26" t="s">
        <v>13</v>
      </c>
      <c r="E18" s="26" t="s">
        <v>15</v>
      </c>
      <c r="F18" s="26" t="s">
        <v>21</v>
      </c>
      <c r="G18" s="26" t="s">
        <v>33</v>
      </c>
      <c r="H18" s="21"/>
      <c r="I18" s="31">
        <f>I19+I20</f>
        <v>75000</v>
      </c>
      <c r="J18" s="31">
        <f t="shared" ref="J18:O18" si="10">J19+J20</f>
        <v>0</v>
      </c>
      <c r="K18" s="27">
        <f t="shared" si="10"/>
        <v>75000</v>
      </c>
      <c r="L18" s="27">
        <f t="shared" si="10"/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5">
        <f t="shared" si="5"/>
        <v>0</v>
      </c>
      <c r="Q18" s="251"/>
      <c r="R18" s="251"/>
    </row>
    <row r="19" spans="1:18" ht="21" customHeight="1" x14ac:dyDescent="0.25">
      <c r="A19" s="141" t="s">
        <v>146</v>
      </c>
      <c r="B19" s="21" t="s">
        <v>9</v>
      </c>
      <c r="C19" s="21" t="s">
        <v>11</v>
      </c>
      <c r="D19" s="21" t="s">
        <v>13</v>
      </c>
      <c r="E19" s="21" t="s">
        <v>15</v>
      </c>
      <c r="F19" s="21" t="s">
        <v>21</v>
      </c>
      <c r="G19" s="21" t="s">
        <v>37</v>
      </c>
      <c r="H19" s="21"/>
      <c r="I19" s="22">
        <v>0</v>
      </c>
      <c r="J19" s="22">
        <v>0</v>
      </c>
      <c r="K19" s="33">
        <f t="shared" ref="K19:K20" si="11">I19-J19</f>
        <v>0</v>
      </c>
      <c r="L19" s="27"/>
      <c r="M19" s="27"/>
      <c r="N19" s="27"/>
      <c r="O19" s="33">
        <f t="shared" si="9"/>
        <v>0</v>
      </c>
      <c r="P19" s="25">
        <v>0</v>
      </c>
      <c r="Q19" s="249"/>
      <c r="R19" s="250"/>
    </row>
    <row r="20" spans="1:18" ht="21" customHeight="1" x14ac:dyDescent="0.25">
      <c r="A20" s="141" t="s">
        <v>42</v>
      </c>
      <c r="B20" s="21" t="s">
        <v>9</v>
      </c>
      <c r="C20" s="21" t="s">
        <v>11</v>
      </c>
      <c r="D20" s="21" t="s">
        <v>13</v>
      </c>
      <c r="E20" s="21" t="s">
        <v>15</v>
      </c>
      <c r="F20" s="21" t="s">
        <v>21</v>
      </c>
      <c r="G20" s="21" t="s">
        <v>43</v>
      </c>
      <c r="H20" s="21"/>
      <c r="I20" s="22">
        <v>75000</v>
      </c>
      <c r="J20" s="33">
        <v>0</v>
      </c>
      <c r="K20" s="33">
        <f t="shared" si="11"/>
        <v>75000</v>
      </c>
      <c r="L20" s="27"/>
      <c r="M20" s="27"/>
      <c r="N20" s="27"/>
      <c r="O20" s="33">
        <f t="shared" si="9"/>
        <v>0</v>
      </c>
      <c r="P20" s="25">
        <f t="shared" si="5"/>
        <v>0</v>
      </c>
      <c r="Q20" s="249"/>
      <c r="R20" s="250"/>
    </row>
    <row r="21" spans="1:18" ht="41.25" customHeight="1" x14ac:dyDescent="0.25">
      <c r="A21" s="144" t="s">
        <v>81</v>
      </c>
      <c r="B21" s="26" t="s">
        <v>9</v>
      </c>
      <c r="C21" s="26" t="s">
        <v>11</v>
      </c>
      <c r="D21" s="26" t="s">
        <v>13</v>
      </c>
      <c r="E21" s="26" t="s">
        <v>15</v>
      </c>
      <c r="F21" s="26" t="s">
        <v>21</v>
      </c>
      <c r="G21" s="26" t="s">
        <v>82</v>
      </c>
      <c r="H21" s="26"/>
      <c r="I21" s="31">
        <v>30000</v>
      </c>
      <c r="J21" s="27">
        <v>0</v>
      </c>
      <c r="K21" s="27">
        <f>I21-J21</f>
        <v>30000</v>
      </c>
      <c r="L21" s="134" t="e">
        <f>L22+L23</f>
        <v>#REF!</v>
      </c>
      <c r="M21" s="145"/>
      <c r="N21" s="146"/>
      <c r="O21" s="77">
        <f t="shared" si="9"/>
        <v>0</v>
      </c>
      <c r="P21" s="25">
        <f t="shared" si="5"/>
        <v>0</v>
      </c>
      <c r="Q21" s="249"/>
      <c r="R21" s="250"/>
    </row>
    <row r="22" spans="1:18" ht="24.75" customHeight="1" x14ac:dyDescent="0.25">
      <c r="A22" s="144" t="s">
        <v>32</v>
      </c>
      <c r="B22" s="26" t="s">
        <v>9</v>
      </c>
      <c r="C22" s="26" t="s">
        <v>11</v>
      </c>
      <c r="D22" s="26" t="s">
        <v>13</v>
      </c>
      <c r="E22" s="26" t="s">
        <v>15</v>
      </c>
      <c r="F22" s="26" t="s">
        <v>21</v>
      </c>
      <c r="G22" s="26" t="s">
        <v>33</v>
      </c>
      <c r="H22" s="21"/>
      <c r="I22" s="31">
        <f>I23+I25+I26+I24</f>
        <v>5467738.6899999995</v>
      </c>
      <c r="J22" s="31">
        <f t="shared" ref="J22:O22" si="12">J23+J25+J26+J24</f>
        <v>86146.41</v>
      </c>
      <c r="K22" s="27">
        <f t="shared" si="12"/>
        <v>5381592.2799999993</v>
      </c>
      <c r="L22" s="27" t="e">
        <f t="shared" si="12"/>
        <v>#REF!</v>
      </c>
      <c r="M22" s="27">
        <f t="shared" si="12"/>
        <v>0</v>
      </c>
      <c r="N22" s="27">
        <f t="shared" si="12"/>
        <v>0</v>
      </c>
      <c r="O22" s="27">
        <f t="shared" si="12"/>
        <v>0</v>
      </c>
      <c r="P22" s="25">
        <f t="shared" si="5"/>
        <v>1.57553999713911</v>
      </c>
      <c r="Q22" s="251"/>
      <c r="R22" s="251"/>
    </row>
    <row r="23" spans="1:18" ht="18.75" customHeight="1" x14ac:dyDescent="0.25">
      <c r="A23" s="141" t="s">
        <v>34</v>
      </c>
      <c r="B23" s="21" t="s">
        <v>9</v>
      </c>
      <c r="C23" s="21" t="s">
        <v>11</v>
      </c>
      <c r="D23" s="21" t="s">
        <v>13</v>
      </c>
      <c r="E23" s="21" t="s">
        <v>15</v>
      </c>
      <c r="F23" s="21" t="s">
        <v>21</v>
      </c>
      <c r="G23" s="21" t="s">
        <v>35</v>
      </c>
      <c r="H23" s="21"/>
      <c r="I23" s="22">
        <v>155350.32</v>
      </c>
      <c r="J23" s="22">
        <v>9545.4599999999991</v>
      </c>
      <c r="K23" s="33">
        <f>I23-J23</f>
        <v>145804.86000000002</v>
      </c>
      <c r="L23" s="133" t="e">
        <f>#REF!</f>
        <v>#REF!</v>
      </c>
      <c r="M23" s="142"/>
      <c r="N23" s="143"/>
      <c r="O23" s="122">
        <f>I23-J23-K23</f>
        <v>0</v>
      </c>
      <c r="P23" s="25">
        <f t="shared" si="5"/>
        <v>6.1444739862782383</v>
      </c>
      <c r="Q23" s="251"/>
      <c r="R23" s="251"/>
    </row>
    <row r="24" spans="1:18" ht="21" customHeight="1" x14ac:dyDescent="0.25">
      <c r="A24" s="141" t="s">
        <v>36</v>
      </c>
      <c r="B24" s="21" t="s">
        <v>9</v>
      </c>
      <c r="C24" s="21" t="s">
        <v>11</v>
      </c>
      <c r="D24" s="21" t="s">
        <v>13</v>
      </c>
      <c r="E24" s="21" t="s">
        <v>15</v>
      </c>
      <c r="F24" s="21" t="s">
        <v>21</v>
      </c>
      <c r="G24" s="21" t="s">
        <v>37</v>
      </c>
      <c r="H24" s="21"/>
      <c r="I24" s="22">
        <v>100000</v>
      </c>
      <c r="J24" s="22">
        <v>0</v>
      </c>
      <c r="K24" s="33">
        <f>I24-J24</f>
        <v>100000</v>
      </c>
      <c r="L24" s="133" t="e">
        <f>#REF!</f>
        <v>#REF!</v>
      </c>
      <c r="M24" s="142"/>
      <c r="N24" s="143"/>
      <c r="O24" s="122">
        <f t="shared" ref="O24:O40" si="13">I24-J24-K24</f>
        <v>0</v>
      </c>
      <c r="P24" s="25">
        <v>0</v>
      </c>
      <c r="Q24" s="252"/>
      <c r="R24" s="253"/>
    </row>
    <row r="25" spans="1:18" ht="24" customHeight="1" x14ac:dyDescent="0.25">
      <c r="A25" s="141" t="s">
        <v>40</v>
      </c>
      <c r="B25" s="21" t="s">
        <v>9</v>
      </c>
      <c r="C25" s="21" t="s">
        <v>11</v>
      </c>
      <c r="D25" s="21" t="s">
        <v>13</v>
      </c>
      <c r="E25" s="21" t="s">
        <v>15</v>
      </c>
      <c r="F25" s="21" t="s">
        <v>21</v>
      </c>
      <c r="G25" s="21" t="s">
        <v>41</v>
      </c>
      <c r="H25" s="21"/>
      <c r="I25" s="22">
        <v>2743376.37</v>
      </c>
      <c r="J25" s="22">
        <v>47032.95</v>
      </c>
      <c r="K25" s="33">
        <f>I25-J25</f>
        <v>2696343.42</v>
      </c>
      <c r="L25" s="76" t="e">
        <f>SUM(#REF!)</f>
        <v>#REF!</v>
      </c>
      <c r="M25" s="142"/>
      <c r="N25" s="143"/>
      <c r="O25" s="122">
        <f t="shared" si="13"/>
        <v>0</v>
      </c>
      <c r="P25" s="25">
        <f t="shared" si="5"/>
        <v>1.7144184266630538</v>
      </c>
      <c r="Q25" s="254"/>
      <c r="R25" s="255"/>
    </row>
    <row r="26" spans="1:18" ht="47.25" customHeight="1" x14ac:dyDescent="0.25">
      <c r="A26" s="141" t="s">
        <v>42</v>
      </c>
      <c r="B26" s="21" t="s">
        <v>9</v>
      </c>
      <c r="C26" s="21" t="s">
        <v>11</v>
      </c>
      <c r="D26" s="21" t="s">
        <v>13</v>
      </c>
      <c r="E26" s="21" t="s">
        <v>15</v>
      </c>
      <c r="F26" s="21" t="s">
        <v>21</v>
      </c>
      <c r="G26" s="21" t="s">
        <v>43</v>
      </c>
      <c r="H26" s="21"/>
      <c r="I26" s="22">
        <v>2469012</v>
      </c>
      <c r="J26" s="22">
        <v>29568</v>
      </c>
      <c r="K26" s="22">
        <f t="shared" ref="K26:K31" si="14">I26-J26</f>
        <v>2439444</v>
      </c>
      <c r="L26" s="23" t="e">
        <f>#REF!</f>
        <v>#REF!</v>
      </c>
      <c r="M26" s="147"/>
      <c r="N26" s="148"/>
      <c r="O26" s="24">
        <f t="shared" si="13"/>
        <v>0</v>
      </c>
      <c r="P26" s="25">
        <f t="shared" si="5"/>
        <v>1.1975640458612595</v>
      </c>
      <c r="Q26" s="254"/>
      <c r="R26" s="255"/>
    </row>
    <row r="27" spans="1:18" ht="18.75" x14ac:dyDescent="0.25">
      <c r="A27" s="141" t="s">
        <v>83</v>
      </c>
      <c r="B27" s="21" t="s">
        <v>9</v>
      </c>
      <c r="C27" s="21" t="s">
        <v>11</v>
      </c>
      <c r="D27" s="21" t="s">
        <v>13</v>
      </c>
      <c r="E27" s="21" t="s">
        <v>15</v>
      </c>
      <c r="F27" s="21" t="s">
        <v>21</v>
      </c>
      <c r="G27" s="21" t="s">
        <v>86</v>
      </c>
      <c r="H27" s="21"/>
      <c r="I27" s="22">
        <v>1143748</v>
      </c>
      <c r="J27" s="22">
        <v>0</v>
      </c>
      <c r="K27" s="22">
        <f t="shared" si="14"/>
        <v>1143748</v>
      </c>
      <c r="L27" s="23">
        <f t="shared" ref="L27:L28" si="15">L29+L30</f>
        <v>45000</v>
      </c>
      <c r="M27" s="147"/>
      <c r="N27" s="148"/>
      <c r="O27" s="24">
        <f t="shared" si="13"/>
        <v>0</v>
      </c>
      <c r="P27" s="25">
        <f t="shared" si="5"/>
        <v>0</v>
      </c>
      <c r="Q27" s="251"/>
      <c r="R27" s="251"/>
    </row>
    <row r="28" spans="1:18" ht="18.75" x14ac:dyDescent="0.25">
      <c r="A28" s="141" t="s">
        <v>83</v>
      </c>
      <c r="B28" s="21" t="s">
        <v>9</v>
      </c>
      <c r="C28" s="21" t="s">
        <v>11</v>
      </c>
      <c r="D28" s="21" t="s">
        <v>13</v>
      </c>
      <c r="E28" s="21" t="s">
        <v>15</v>
      </c>
      <c r="F28" s="21" t="s">
        <v>21</v>
      </c>
      <c r="G28" s="21" t="s">
        <v>86</v>
      </c>
      <c r="H28" s="21"/>
      <c r="I28" s="22">
        <v>0</v>
      </c>
      <c r="J28" s="22">
        <v>0</v>
      </c>
      <c r="K28" s="22">
        <f t="shared" si="14"/>
        <v>0</v>
      </c>
      <c r="L28" s="23">
        <f t="shared" si="15"/>
        <v>30000</v>
      </c>
      <c r="M28" s="147"/>
      <c r="N28" s="148"/>
      <c r="O28" s="24">
        <f t="shared" si="13"/>
        <v>0</v>
      </c>
      <c r="P28" s="25" t="e">
        <f t="shared" si="5"/>
        <v>#DIV/0!</v>
      </c>
      <c r="Q28" s="251"/>
      <c r="R28" s="251"/>
    </row>
    <row r="29" spans="1:18" ht="37.5" x14ac:dyDescent="0.25">
      <c r="A29" s="141" t="s">
        <v>84</v>
      </c>
      <c r="B29" s="21" t="s">
        <v>9</v>
      </c>
      <c r="C29" s="21" t="s">
        <v>11</v>
      </c>
      <c r="D29" s="21" t="s">
        <v>13</v>
      </c>
      <c r="E29" s="21" t="s">
        <v>15</v>
      </c>
      <c r="F29" s="21" t="s">
        <v>21</v>
      </c>
      <c r="G29" s="21" t="s">
        <v>87</v>
      </c>
      <c r="H29" s="21"/>
      <c r="I29" s="170">
        <v>0</v>
      </c>
      <c r="J29" s="170">
        <v>0</v>
      </c>
      <c r="K29" s="22">
        <f t="shared" si="14"/>
        <v>0</v>
      </c>
      <c r="L29" s="36">
        <v>15000</v>
      </c>
      <c r="M29" s="147">
        <f>J29-L29</f>
        <v>-15000</v>
      </c>
      <c r="N29" s="148"/>
      <c r="O29" s="24">
        <f t="shared" si="13"/>
        <v>0</v>
      </c>
      <c r="P29" s="25" t="e">
        <f t="shared" si="5"/>
        <v>#DIV/0!</v>
      </c>
      <c r="Q29" s="251"/>
      <c r="R29" s="251"/>
    </row>
    <row r="30" spans="1:18" ht="42.75" customHeight="1" x14ac:dyDescent="0.25">
      <c r="A30" s="141" t="s">
        <v>85</v>
      </c>
      <c r="B30" s="21" t="s">
        <v>9</v>
      </c>
      <c r="C30" s="21" t="s">
        <v>11</v>
      </c>
      <c r="D30" s="21" t="s">
        <v>13</v>
      </c>
      <c r="E30" s="21" t="s">
        <v>15</v>
      </c>
      <c r="F30" s="21" t="s">
        <v>21</v>
      </c>
      <c r="G30" s="21" t="s">
        <v>88</v>
      </c>
      <c r="H30" s="21"/>
      <c r="I30" s="22">
        <v>1000</v>
      </c>
      <c r="J30" s="22">
        <v>0</v>
      </c>
      <c r="K30" s="22">
        <f t="shared" si="14"/>
        <v>1000</v>
      </c>
      <c r="L30" s="36">
        <v>30000</v>
      </c>
      <c r="M30" s="147">
        <f>J30-L30</f>
        <v>-30000</v>
      </c>
      <c r="N30" s="148"/>
      <c r="O30" s="24">
        <f t="shared" si="13"/>
        <v>0</v>
      </c>
      <c r="P30" s="25">
        <f t="shared" si="5"/>
        <v>0</v>
      </c>
      <c r="Q30" s="260"/>
      <c r="R30" s="260"/>
    </row>
    <row r="31" spans="1:18" ht="25.5" customHeight="1" x14ac:dyDescent="0.25">
      <c r="A31" s="141" t="s">
        <v>106</v>
      </c>
      <c r="B31" s="21" t="s">
        <v>9</v>
      </c>
      <c r="C31" s="21" t="s">
        <v>11</v>
      </c>
      <c r="D31" s="21" t="s">
        <v>13</v>
      </c>
      <c r="E31" s="21" t="s">
        <v>15</v>
      </c>
      <c r="F31" s="21" t="s">
        <v>21</v>
      </c>
      <c r="G31" s="21" t="s">
        <v>107</v>
      </c>
      <c r="H31" s="21"/>
      <c r="I31" s="22">
        <v>0</v>
      </c>
      <c r="J31" s="171">
        <v>0</v>
      </c>
      <c r="K31" s="22">
        <f t="shared" si="14"/>
        <v>0</v>
      </c>
      <c r="L31" s="36"/>
      <c r="M31" s="147"/>
      <c r="N31" s="148"/>
      <c r="O31" s="24">
        <f t="shared" si="13"/>
        <v>0</v>
      </c>
      <c r="P31" s="25">
        <v>0</v>
      </c>
      <c r="Q31" s="261"/>
      <c r="R31" s="262"/>
    </row>
    <row r="32" spans="1:18" s="14" customFormat="1" ht="18.75" x14ac:dyDescent="0.25">
      <c r="A32" s="144" t="s">
        <v>44</v>
      </c>
      <c r="B32" s="26" t="s">
        <v>9</v>
      </c>
      <c r="C32" s="26" t="s">
        <v>11</v>
      </c>
      <c r="D32" s="26" t="s">
        <v>13</v>
      </c>
      <c r="E32" s="26" t="s">
        <v>15</v>
      </c>
      <c r="F32" s="26" t="s">
        <v>21</v>
      </c>
      <c r="G32" s="26" t="s">
        <v>45</v>
      </c>
      <c r="H32" s="26"/>
      <c r="I32" s="31">
        <f>I34+I33+I37+I38+I39+I40+I35+I36</f>
        <v>733539.47</v>
      </c>
      <c r="J32" s="31">
        <f>J34+J33+J37+J38+J39+J40+J35+J36</f>
        <v>16638.11</v>
      </c>
      <c r="K32" s="31">
        <f>K34+K33+K37+K38+K39+K40+K35+K36</f>
        <v>716901.36</v>
      </c>
      <c r="L32" s="31" t="e">
        <f t="shared" ref="L32:N32" si="16">L34+L33+L37+L38+L39+L40</f>
        <v>#REF!</v>
      </c>
      <c r="M32" s="31">
        <f t="shared" si="16"/>
        <v>-4713864</v>
      </c>
      <c r="N32" s="31">
        <f t="shared" si="16"/>
        <v>0</v>
      </c>
      <c r="O32" s="31">
        <f>O34+O33+O37+O38+O39+O40</f>
        <v>0</v>
      </c>
      <c r="P32" s="30">
        <f t="shared" si="5"/>
        <v>2.2681956023443433</v>
      </c>
      <c r="Q32" s="258"/>
      <c r="R32" s="258"/>
    </row>
    <row r="33" spans="1:50" ht="26.25" customHeight="1" x14ac:dyDescent="0.25">
      <c r="A33" s="86" t="s">
        <v>46</v>
      </c>
      <c r="B33" s="21" t="s">
        <v>9</v>
      </c>
      <c r="C33" s="21" t="s">
        <v>11</v>
      </c>
      <c r="D33" s="21" t="s">
        <v>13</v>
      </c>
      <c r="E33" s="21" t="s">
        <v>15</v>
      </c>
      <c r="F33" s="21" t="s">
        <v>21</v>
      </c>
      <c r="G33" s="21" t="s">
        <v>47</v>
      </c>
      <c r="H33" s="21"/>
      <c r="I33" s="22">
        <v>0</v>
      </c>
      <c r="J33" s="22">
        <v>0</v>
      </c>
      <c r="K33" s="22">
        <f>I33-J33</f>
        <v>0</v>
      </c>
      <c r="L33" s="37" t="e">
        <f>#REF!+#REF!+L69+#REF!+#REF!</f>
        <v>#REF!</v>
      </c>
      <c r="M33" s="147"/>
      <c r="N33" s="148"/>
      <c r="O33" s="24">
        <f>I33-J33-K33</f>
        <v>0</v>
      </c>
      <c r="P33" s="25" t="e">
        <f t="shared" si="5"/>
        <v>#DIV/0!</v>
      </c>
      <c r="Q33" s="254"/>
      <c r="R33" s="255"/>
    </row>
    <row r="34" spans="1:50" ht="37.5" x14ac:dyDescent="0.25">
      <c r="A34" s="141" t="s">
        <v>94</v>
      </c>
      <c r="B34" s="21" t="s">
        <v>9</v>
      </c>
      <c r="C34" s="21" t="s">
        <v>11</v>
      </c>
      <c r="D34" s="21" t="s">
        <v>13</v>
      </c>
      <c r="E34" s="21" t="s">
        <v>15</v>
      </c>
      <c r="F34" s="21" t="s">
        <v>21</v>
      </c>
      <c r="G34" s="21" t="s">
        <v>89</v>
      </c>
      <c r="H34" s="21"/>
      <c r="I34" s="22">
        <v>40000</v>
      </c>
      <c r="J34" s="22">
        <v>0</v>
      </c>
      <c r="K34" s="22">
        <f t="shared" ref="K34:K38" si="17">I34-J34</f>
        <v>40000</v>
      </c>
      <c r="L34" s="22">
        <f t="shared" ref="L34:N34" si="18">L37+L39+L40+L38</f>
        <v>2501159.4</v>
      </c>
      <c r="M34" s="22">
        <f t="shared" si="18"/>
        <v>-2356932</v>
      </c>
      <c r="N34" s="22">
        <f t="shared" si="18"/>
        <v>0</v>
      </c>
      <c r="O34" s="24">
        <f t="shared" si="13"/>
        <v>0</v>
      </c>
      <c r="P34" s="25">
        <f t="shared" si="5"/>
        <v>0</v>
      </c>
      <c r="Q34" s="251"/>
      <c r="R34" s="251"/>
    </row>
    <row r="35" spans="1:50" ht="22.5" customHeight="1" x14ac:dyDescent="0.25">
      <c r="A35" s="86" t="s">
        <v>101</v>
      </c>
      <c r="B35" s="21" t="s">
        <v>9</v>
      </c>
      <c r="C35" s="21" t="s">
        <v>11</v>
      </c>
      <c r="D35" s="21" t="s">
        <v>13</v>
      </c>
      <c r="E35" s="21" t="s">
        <v>15</v>
      </c>
      <c r="F35" s="21" t="s">
        <v>21</v>
      </c>
      <c r="G35" s="21" t="s">
        <v>102</v>
      </c>
      <c r="H35" s="21"/>
      <c r="I35" s="22">
        <v>0</v>
      </c>
      <c r="J35" s="32">
        <v>0</v>
      </c>
      <c r="K35" s="22">
        <f>I35-J35</f>
        <v>0</v>
      </c>
      <c r="L35" s="84"/>
      <c r="M35" s="85"/>
      <c r="N35" s="85"/>
      <c r="O35" s="24">
        <f t="shared" si="13"/>
        <v>0</v>
      </c>
      <c r="P35" s="25">
        <v>0</v>
      </c>
      <c r="Q35" s="251"/>
      <c r="R35" s="251"/>
    </row>
    <row r="36" spans="1:50" ht="22.5" customHeight="1" x14ac:dyDescent="0.25">
      <c r="A36" s="86" t="s">
        <v>132</v>
      </c>
      <c r="B36" s="21" t="s">
        <v>9</v>
      </c>
      <c r="C36" s="21" t="s">
        <v>11</v>
      </c>
      <c r="D36" s="21" t="s">
        <v>13</v>
      </c>
      <c r="E36" s="21" t="s">
        <v>15</v>
      </c>
      <c r="F36" s="21" t="s">
        <v>21</v>
      </c>
      <c r="G36" s="21" t="s">
        <v>133</v>
      </c>
      <c r="H36" s="21"/>
      <c r="I36" s="22">
        <v>0</v>
      </c>
      <c r="J36" s="32">
        <v>0</v>
      </c>
      <c r="K36" s="22">
        <f>I36-J36</f>
        <v>0</v>
      </c>
      <c r="L36" s="84"/>
      <c r="M36" s="85"/>
      <c r="N36" s="85"/>
      <c r="O36" s="24">
        <f t="shared" si="13"/>
        <v>0</v>
      </c>
      <c r="P36" s="25" t="e">
        <f t="shared" si="5"/>
        <v>#DIV/0!</v>
      </c>
      <c r="Q36" s="202"/>
      <c r="R36" s="203"/>
    </row>
    <row r="37" spans="1:50" s="14" customFormat="1" ht="26.25" customHeight="1" x14ac:dyDescent="0.25">
      <c r="A37" s="141" t="s">
        <v>95</v>
      </c>
      <c r="B37" s="21" t="s">
        <v>9</v>
      </c>
      <c r="C37" s="21" t="s">
        <v>11</v>
      </c>
      <c r="D37" s="21" t="s">
        <v>13</v>
      </c>
      <c r="E37" s="21" t="s">
        <v>15</v>
      </c>
      <c r="F37" s="21" t="s">
        <v>21</v>
      </c>
      <c r="G37" s="21" t="s">
        <v>90</v>
      </c>
      <c r="H37" s="21"/>
      <c r="I37" s="22">
        <v>88289.47</v>
      </c>
      <c r="J37" s="32">
        <v>0</v>
      </c>
      <c r="K37" s="22">
        <f t="shared" si="17"/>
        <v>88289.47</v>
      </c>
      <c r="L37" s="36">
        <v>1178466</v>
      </c>
      <c r="M37" s="147">
        <f>J37-L37</f>
        <v>-1178466</v>
      </c>
      <c r="N37" s="148"/>
      <c r="O37" s="24">
        <f t="shared" si="13"/>
        <v>0</v>
      </c>
      <c r="P37" s="25">
        <f t="shared" si="5"/>
        <v>0</v>
      </c>
      <c r="Q37" s="254"/>
      <c r="R37" s="255"/>
    </row>
    <row r="38" spans="1:50" s="14" customFormat="1" ht="31.5" customHeight="1" x14ac:dyDescent="0.25">
      <c r="A38" s="141" t="s">
        <v>96</v>
      </c>
      <c r="B38" s="21" t="s">
        <v>9</v>
      </c>
      <c r="C38" s="21" t="s">
        <v>11</v>
      </c>
      <c r="D38" s="21" t="s">
        <v>13</v>
      </c>
      <c r="E38" s="21" t="s">
        <v>15</v>
      </c>
      <c r="F38" s="21" t="s">
        <v>21</v>
      </c>
      <c r="G38" s="21" t="s">
        <v>91</v>
      </c>
      <c r="H38" s="21"/>
      <c r="I38" s="22">
        <v>90000</v>
      </c>
      <c r="J38" s="32">
        <v>0</v>
      </c>
      <c r="K38" s="22">
        <f t="shared" si="17"/>
        <v>90000</v>
      </c>
      <c r="L38" s="36">
        <v>1178466</v>
      </c>
      <c r="M38" s="147">
        <f>J38-L38</f>
        <v>-1178466</v>
      </c>
      <c r="N38" s="148"/>
      <c r="O38" s="24">
        <f>I38-J38-K38</f>
        <v>0</v>
      </c>
      <c r="P38" s="25">
        <f t="shared" si="5"/>
        <v>0</v>
      </c>
      <c r="Q38" s="259"/>
      <c r="R38" s="259"/>
    </row>
    <row r="39" spans="1:50" s="2" customFormat="1" ht="37.5" x14ac:dyDescent="0.25">
      <c r="A39" s="141" t="s">
        <v>97</v>
      </c>
      <c r="B39" s="21" t="s">
        <v>9</v>
      </c>
      <c r="C39" s="21" t="s">
        <v>11</v>
      </c>
      <c r="D39" s="21" t="s">
        <v>13</v>
      </c>
      <c r="E39" s="21" t="s">
        <v>15</v>
      </c>
      <c r="F39" s="21" t="s">
        <v>21</v>
      </c>
      <c r="G39" s="21" t="s">
        <v>92</v>
      </c>
      <c r="H39" s="21"/>
      <c r="I39" s="22">
        <v>475250</v>
      </c>
      <c r="J39" s="32">
        <v>16638.11</v>
      </c>
      <c r="K39" s="22">
        <f>I39-J39</f>
        <v>458611.89</v>
      </c>
      <c r="L39" s="36"/>
      <c r="M39" s="147"/>
      <c r="N39" s="148"/>
      <c r="O39" s="24">
        <f t="shared" si="13"/>
        <v>0</v>
      </c>
      <c r="P39" s="25">
        <f t="shared" si="5"/>
        <v>3.50091741188848</v>
      </c>
      <c r="Q39" s="259"/>
      <c r="R39" s="25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41" t="s">
        <v>98</v>
      </c>
      <c r="B40" s="21" t="s">
        <v>9</v>
      </c>
      <c r="C40" s="21" t="s">
        <v>11</v>
      </c>
      <c r="D40" s="21" t="s">
        <v>13</v>
      </c>
      <c r="E40" s="21" t="s">
        <v>15</v>
      </c>
      <c r="F40" s="21" t="s">
        <v>21</v>
      </c>
      <c r="G40" s="21" t="s">
        <v>93</v>
      </c>
      <c r="H40" s="21"/>
      <c r="I40" s="170">
        <v>40000</v>
      </c>
      <c r="J40" s="32">
        <v>0</v>
      </c>
      <c r="K40" s="22">
        <f>I40-J40</f>
        <v>40000</v>
      </c>
      <c r="L40" s="36">
        <f>88938.77+50000+5288.63</f>
        <v>144227.40000000002</v>
      </c>
      <c r="M40" s="149"/>
      <c r="N40" s="150"/>
      <c r="O40" s="79">
        <f t="shared" si="13"/>
        <v>0</v>
      </c>
      <c r="P40" s="25">
        <f>J40/I40*100</f>
        <v>0</v>
      </c>
      <c r="Q40" s="259"/>
      <c r="R40" s="25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38" customHeight="1" x14ac:dyDescent="0.25">
      <c r="A41" s="75" t="s">
        <v>156</v>
      </c>
      <c r="B41" s="39" t="s">
        <v>9</v>
      </c>
      <c r="C41" s="39" t="s">
        <v>11</v>
      </c>
      <c r="D41" s="39" t="s">
        <v>13</v>
      </c>
      <c r="E41" s="39" t="s">
        <v>50</v>
      </c>
      <c r="F41" s="39" t="s">
        <v>21</v>
      </c>
      <c r="G41" s="15"/>
      <c r="H41" s="15"/>
      <c r="I41" s="16">
        <f>I42+I43</f>
        <v>5279.13</v>
      </c>
      <c r="J41" s="16">
        <f t="shared" ref="J41:K41" si="19">J42+J43</f>
        <v>113.74</v>
      </c>
      <c r="K41" s="16">
        <f t="shared" si="19"/>
        <v>5165.3900000000003</v>
      </c>
      <c r="L41" s="40"/>
      <c r="M41" s="151"/>
      <c r="N41" s="152"/>
      <c r="O41" s="19">
        <f>I41-J41-K41</f>
        <v>0</v>
      </c>
      <c r="P41" s="20">
        <f t="shared" si="5"/>
        <v>2.1545216730787078</v>
      </c>
      <c r="Q41" s="251"/>
      <c r="R41" s="25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18.75" x14ac:dyDescent="0.25">
      <c r="A42" s="141" t="s">
        <v>26</v>
      </c>
      <c r="B42" s="21" t="s">
        <v>9</v>
      </c>
      <c r="C42" s="41" t="s">
        <v>11</v>
      </c>
      <c r="D42" s="41" t="s">
        <v>13</v>
      </c>
      <c r="E42" s="41" t="s">
        <v>50</v>
      </c>
      <c r="F42" s="41" t="s">
        <v>21</v>
      </c>
      <c r="G42" s="41" t="s">
        <v>27</v>
      </c>
      <c r="H42" s="41"/>
      <c r="I42" s="22">
        <v>4054.63</v>
      </c>
      <c r="J42" s="32">
        <v>113.74</v>
      </c>
      <c r="K42" s="33">
        <f>I42-J42</f>
        <v>3940.8900000000003</v>
      </c>
      <c r="L42" s="82"/>
      <c r="M42" s="153"/>
      <c r="N42" s="154"/>
      <c r="O42" s="24">
        <f t="shared" ref="O42:O43" si="20">I42-J42-K42</f>
        <v>0</v>
      </c>
      <c r="P42" s="25">
        <f t="shared" si="5"/>
        <v>2.8051881429378263</v>
      </c>
      <c r="Q42" s="251"/>
      <c r="R42" s="25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14" customFormat="1" ht="18.75" x14ac:dyDescent="0.3">
      <c r="A43" s="86" t="s">
        <v>30</v>
      </c>
      <c r="B43" s="21" t="s">
        <v>9</v>
      </c>
      <c r="C43" s="41" t="s">
        <v>11</v>
      </c>
      <c r="D43" s="41" t="s">
        <v>13</v>
      </c>
      <c r="E43" s="41" t="s">
        <v>50</v>
      </c>
      <c r="F43" s="41" t="s">
        <v>21</v>
      </c>
      <c r="G43" s="88">
        <v>213</v>
      </c>
      <c r="H43" s="21"/>
      <c r="I43" s="22">
        <v>1224.5</v>
      </c>
      <c r="J43" s="32">
        <v>0</v>
      </c>
      <c r="K43" s="33">
        <f>I43-J43</f>
        <v>1224.5</v>
      </c>
      <c r="L43" s="82"/>
      <c r="M43" s="153"/>
      <c r="N43" s="154"/>
      <c r="O43" s="24">
        <f t="shared" si="20"/>
        <v>0</v>
      </c>
      <c r="P43" s="25">
        <f t="shared" si="5"/>
        <v>0</v>
      </c>
      <c r="Q43" s="251"/>
      <c r="R43" s="251"/>
    </row>
    <row r="44" spans="1:50" s="2" customFormat="1" ht="114.75" customHeight="1" x14ac:dyDescent="0.25">
      <c r="A44" s="75" t="s">
        <v>155</v>
      </c>
      <c r="B44" s="39" t="s">
        <v>9</v>
      </c>
      <c r="C44" s="39" t="s">
        <v>11</v>
      </c>
      <c r="D44" s="39" t="s">
        <v>13</v>
      </c>
      <c r="E44" s="39" t="s">
        <v>50</v>
      </c>
      <c r="F44" s="39" t="s">
        <v>21</v>
      </c>
      <c r="G44" s="15"/>
      <c r="H44" s="15"/>
      <c r="I44" s="16">
        <f>I45+I46</f>
        <v>20132.43</v>
      </c>
      <c r="J44" s="16">
        <f t="shared" ref="J44:K44" si="21">J45+J46</f>
        <v>0</v>
      </c>
      <c r="K44" s="16">
        <f t="shared" si="21"/>
        <v>20132.43</v>
      </c>
      <c r="L44" s="40"/>
      <c r="M44" s="151"/>
      <c r="N44" s="152"/>
      <c r="O44" s="19">
        <f>I44-J44-K44</f>
        <v>0</v>
      </c>
      <c r="P44" s="20">
        <f t="shared" si="5"/>
        <v>0</v>
      </c>
      <c r="Q44" s="251"/>
      <c r="R44" s="25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2" customFormat="1" ht="18.75" x14ac:dyDescent="0.25">
      <c r="A45" s="141" t="s">
        <v>26</v>
      </c>
      <c r="B45" s="21" t="s">
        <v>9</v>
      </c>
      <c r="C45" s="41" t="s">
        <v>11</v>
      </c>
      <c r="D45" s="41" t="s">
        <v>13</v>
      </c>
      <c r="E45" s="41" t="s">
        <v>50</v>
      </c>
      <c r="F45" s="41" t="s">
        <v>21</v>
      </c>
      <c r="G45" s="41" t="s">
        <v>27</v>
      </c>
      <c r="H45" s="41"/>
      <c r="I45" s="22">
        <v>15462.7</v>
      </c>
      <c r="J45" s="32">
        <v>0</v>
      </c>
      <c r="K45" s="33">
        <f>I45-J45</f>
        <v>15462.7</v>
      </c>
      <c r="L45" s="82"/>
      <c r="M45" s="153"/>
      <c r="N45" s="154"/>
      <c r="O45" s="24">
        <f t="shared" ref="O45:O46" si="22">I45-J45-K45</f>
        <v>0</v>
      </c>
      <c r="P45" s="25">
        <f t="shared" si="5"/>
        <v>0</v>
      </c>
      <c r="Q45" s="251"/>
      <c r="R45" s="25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s="14" customFormat="1" ht="18.75" x14ac:dyDescent="0.3">
      <c r="A46" s="86" t="s">
        <v>30</v>
      </c>
      <c r="B46" s="21" t="s">
        <v>9</v>
      </c>
      <c r="C46" s="41" t="s">
        <v>11</v>
      </c>
      <c r="D46" s="41" t="s">
        <v>13</v>
      </c>
      <c r="E46" s="41" t="s">
        <v>50</v>
      </c>
      <c r="F46" s="41" t="s">
        <v>21</v>
      </c>
      <c r="G46" s="88">
        <v>213</v>
      </c>
      <c r="H46" s="21"/>
      <c r="I46" s="22">
        <v>4669.7299999999996</v>
      </c>
      <c r="J46" s="32">
        <v>0</v>
      </c>
      <c r="K46" s="33">
        <f>I46-J46</f>
        <v>4669.7299999999996</v>
      </c>
      <c r="L46" s="82"/>
      <c r="M46" s="153"/>
      <c r="N46" s="154"/>
      <c r="O46" s="24">
        <f t="shared" si="22"/>
        <v>0</v>
      </c>
      <c r="P46" s="25">
        <f t="shared" si="5"/>
        <v>0</v>
      </c>
      <c r="Q46" s="251"/>
      <c r="R46" s="251"/>
    </row>
    <row r="47" spans="1:50" s="14" customFormat="1" ht="102.75" hidden="1" customHeight="1" x14ac:dyDescent="0.25">
      <c r="A47" s="75" t="s">
        <v>123</v>
      </c>
      <c r="B47" s="15" t="s">
        <v>9</v>
      </c>
      <c r="C47" s="39" t="s">
        <v>11</v>
      </c>
      <c r="D47" s="39" t="s">
        <v>13</v>
      </c>
      <c r="E47" s="39" t="s">
        <v>114</v>
      </c>
      <c r="F47" s="39" t="s">
        <v>21</v>
      </c>
      <c r="G47" s="15"/>
      <c r="H47" s="15"/>
      <c r="I47" s="16">
        <f>I48+I49</f>
        <v>0</v>
      </c>
      <c r="J47" s="16">
        <f t="shared" ref="J47:K47" si="23">J48+J49</f>
        <v>0</v>
      </c>
      <c r="K47" s="16">
        <f t="shared" si="23"/>
        <v>0</v>
      </c>
      <c r="L47" s="40"/>
      <c r="M47" s="151"/>
      <c r="N47" s="152"/>
      <c r="O47" s="19">
        <f>I47-J47-K47</f>
        <v>0</v>
      </c>
      <c r="P47" s="20" t="e">
        <f t="shared" si="5"/>
        <v>#DIV/0!</v>
      </c>
      <c r="Q47" s="251"/>
      <c r="R47" s="251"/>
    </row>
    <row r="48" spans="1:50" s="14" customFormat="1" ht="18.75" hidden="1" x14ac:dyDescent="0.25">
      <c r="A48" s="141" t="s">
        <v>26</v>
      </c>
      <c r="B48" s="21" t="s">
        <v>9</v>
      </c>
      <c r="C48" s="41" t="s">
        <v>11</v>
      </c>
      <c r="D48" s="41" t="s">
        <v>13</v>
      </c>
      <c r="E48" s="41" t="s">
        <v>114</v>
      </c>
      <c r="F48" s="41" t="s">
        <v>21</v>
      </c>
      <c r="G48" s="41" t="s">
        <v>27</v>
      </c>
      <c r="H48" s="41"/>
      <c r="I48" s="108">
        <v>0</v>
      </c>
      <c r="J48" s="109">
        <v>0</v>
      </c>
      <c r="K48" s="33">
        <f>I48-J48</f>
        <v>0</v>
      </c>
      <c r="L48" s="82"/>
      <c r="M48" s="153"/>
      <c r="N48" s="154"/>
      <c r="O48" s="24">
        <f t="shared" ref="O48:O49" si="24">I48-J48-K48</f>
        <v>0</v>
      </c>
      <c r="P48" s="25" t="e">
        <f t="shared" si="5"/>
        <v>#DIV/0!</v>
      </c>
      <c r="Q48" s="251"/>
      <c r="R48" s="251"/>
    </row>
    <row r="49" spans="1:50" s="14" customFormat="1" ht="18.75" hidden="1" x14ac:dyDescent="0.3">
      <c r="A49" s="86" t="s">
        <v>30</v>
      </c>
      <c r="B49" s="21" t="s">
        <v>9</v>
      </c>
      <c r="C49" s="41" t="s">
        <v>11</v>
      </c>
      <c r="D49" s="41" t="s">
        <v>13</v>
      </c>
      <c r="E49" s="41" t="s">
        <v>114</v>
      </c>
      <c r="F49" s="41" t="s">
        <v>21</v>
      </c>
      <c r="G49" s="88">
        <v>213</v>
      </c>
      <c r="H49" s="21"/>
      <c r="I49" s="108">
        <v>0</v>
      </c>
      <c r="J49" s="109">
        <v>0</v>
      </c>
      <c r="K49" s="33">
        <f>I49-J49</f>
        <v>0</v>
      </c>
      <c r="L49" s="82"/>
      <c r="M49" s="153"/>
      <c r="N49" s="154"/>
      <c r="O49" s="24">
        <f t="shared" si="24"/>
        <v>0</v>
      </c>
      <c r="P49" s="25" t="e">
        <f t="shared" si="5"/>
        <v>#DIV/0!</v>
      </c>
      <c r="Q49" s="251"/>
      <c r="R49" s="251"/>
    </row>
    <row r="50" spans="1:50" s="2" customFormat="1" ht="65.25" hidden="1" customHeight="1" x14ac:dyDescent="0.25">
      <c r="A50" s="155" t="s">
        <v>78</v>
      </c>
      <c r="B50" s="39" t="s">
        <v>9</v>
      </c>
      <c r="C50" s="39" t="s">
        <v>11</v>
      </c>
      <c r="D50" s="39" t="s">
        <v>13</v>
      </c>
      <c r="E50" s="39" t="s">
        <v>51</v>
      </c>
      <c r="F50" s="39" t="s">
        <v>21</v>
      </c>
      <c r="G50" s="39"/>
      <c r="H50" s="39"/>
      <c r="I50" s="16">
        <f>I51</f>
        <v>0</v>
      </c>
      <c r="J50" s="16">
        <f>J51</f>
        <v>0</v>
      </c>
      <c r="K50" s="16">
        <f t="shared" ref="K50:N50" si="25">K51</f>
        <v>0</v>
      </c>
      <c r="L50" s="16" t="e">
        <f t="shared" si="25"/>
        <v>#REF!</v>
      </c>
      <c r="M50" s="16">
        <f t="shared" si="25"/>
        <v>0</v>
      </c>
      <c r="N50" s="16">
        <f t="shared" si="25"/>
        <v>0</v>
      </c>
      <c r="O50" s="19">
        <f>I50-J50-K50</f>
        <v>0</v>
      </c>
      <c r="P50" s="20" t="e">
        <f t="shared" si="5"/>
        <v>#DIV/0!</v>
      </c>
      <c r="Q50" s="251"/>
      <c r="R50" s="25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44" customFormat="1" ht="18.75" hidden="1" x14ac:dyDescent="0.25">
      <c r="A51" s="86" t="s">
        <v>101</v>
      </c>
      <c r="B51" s="21" t="s">
        <v>9</v>
      </c>
      <c r="C51" s="21" t="s">
        <v>11</v>
      </c>
      <c r="D51" s="21" t="s">
        <v>13</v>
      </c>
      <c r="E51" s="21" t="s">
        <v>51</v>
      </c>
      <c r="F51" s="21" t="s">
        <v>21</v>
      </c>
      <c r="G51" s="21" t="s">
        <v>102</v>
      </c>
      <c r="H51" s="21"/>
      <c r="I51" s="16">
        <v>0</v>
      </c>
      <c r="J51" s="53">
        <v>0</v>
      </c>
      <c r="K51" s="42">
        <f>I51-J51</f>
        <v>0</v>
      </c>
      <c r="L51" s="43" t="e">
        <f>#REF!</f>
        <v>#REF!</v>
      </c>
      <c r="M51" s="153"/>
      <c r="N51" s="154"/>
      <c r="O51" s="29">
        <f>I51-J51-K51</f>
        <v>0</v>
      </c>
      <c r="P51" s="30" t="e">
        <f t="shared" si="5"/>
        <v>#DIV/0!</v>
      </c>
      <c r="Q51" s="258"/>
      <c r="R51" s="25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2" customFormat="1" ht="103.5" customHeight="1" x14ac:dyDescent="0.25">
      <c r="A52" s="155" t="s">
        <v>122</v>
      </c>
      <c r="B52" s="39" t="s">
        <v>9</v>
      </c>
      <c r="C52" s="39" t="s">
        <v>11</v>
      </c>
      <c r="D52" s="39" t="s">
        <v>11</v>
      </c>
      <c r="E52" s="39" t="s">
        <v>115</v>
      </c>
      <c r="F52" s="39"/>
      <c r="G52" s="39"/>
      <c r="H52" s="39"/>
      <c r="I52" s="16">
        <f>I55+I56+I57+I58+I53</f>
        <v>239722.77</v>
      </c>
      <c r="J52" s="16">
        <f>J55+J56+J57+J58+J53</f>
        <v>0</v>
      </c>
      <c r="K52" s="16">
        <f>K55+K56+K57+K58+K53</f>
        <v>239722.77</v>
      </c>
      <c r="L52" s="16" t="e">
        <f>L55+L56+#REF!+L57+L58+L53</f>
        <v>#REF!</v>
      </c>
      <c r="M52" s="16" t="e">
        <f>M55+M56+#REF!+M57+M58+M53</f>
        <v>#REF!</v>
      </c>
      <c r="N52" s="16" t="e">
        <f>N55+N56+#REF!+N57+N58+N53</f>
        <v>#REF!</v>
      </c>
      <c r="O52" s="16">
        <f>O55+O56+O57+O58+O53</f>
        <v>0</v>
      </c>
      <c r="P52" s="20">
        <f>J52/I52*100</f>
        <v>0</v>
      </c>
      <c r="Q52" s="197"/>
      <c r="R52" s="198"/>
      <c r="S52" s="1"/>
      <c r="T52" s="14"/>
      <c r="U52" s="14"/>
      <c r="V52" s="14"/>
      <c r="W52" s="14"/>
      <c r="X52" s="14"/>
      <c r="Y52" s="1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21.75" customHeight="1" x14ac:dyDescent="0.25">
      <c r="A53" s="144" t="s">
        <v>32</v>
      </c>
      <c r="B53" s="26" t="s">
        <v>9</v>
      </c>
      <c r="C53" s="26" t="s">
        <v>11</v>
      </c>
      <c r="D53" s="26" t="s">
        <v>11</v>
      </c>
      <c r="E53" s="26" t="s">
        <v>116</v>
      </c>
      <c r="F53" s="26" t="s">
        <v>21</v>
      </c>
      <c r="G53" s="26" t="s">
        <v>33</v>
      </c>
      <c r="H53" s="21"/>
      <c r="I53" s="31">
        <f>I54</f>
        <v>39722.769999999997</v>
      </c>
      <c r="J53" s="42">
        <f>J54</f>
        <v>0</v>
      </c>
      <c r="K53" s="31">
        <f>K54</f>
        <v>39722.769999999997</v>
      </c>
      <c r="L53" s="81"/>
      <c r="M53" s="149"/>
      <c r="N53" s="150"/>
      <c r="O53" s="29">
        <f t="shared" ref="O53:O56" si="26">I53-J53-K53</f>
        <v>0</v>
      </c>
      <c r="P53" s="30">
        <f t="shared" ref="P53:P58" si="27">J53/I53*100</f>
        <v>0</v>
      </c>
      <c r="Q53" s="199"/>
      <c r="R53" s="200"/>
    </row>
    <row r="54" spans="1:50" ht="24" customHeight="1" x14ac:dyDescent="0.25">
      <c r="A54" s="86" t="s">
        <v>42</v>
      </c>
      <c r="B54" s="21" t="s">
        <v>9</v>
      </c>
      <c r="C54" s="21" t="s">
        <v>11</v>
      </c>
      <c r="D54" s="21" t="s">
        <v>11</v>
      </c>
      <c r="E54" s="21" t="s">
        <v>116</v>
      </c>
      <c r="F54" s="21" t="s">
        <v>21</v>
      </c>
      <c r="G54" s="21" t="s">
        <v>43</v>
      </c>
      <c r="H54" s="21"/>
      <c r="I54" s="22">
        <v>39722.769999999997</v>
      </c>
      <c r="J54" s="22">
        <v>0</v>
      </c>
      <c r="K54" s="32">
        <f>I54-J54</f>
        <v>39722.769999999997</v>
      </c>
      <c r="L54" s="23"/>
      <c r="M54" s="147"/>
      <c r="N54" s="148"/>
      <c r="O54" s="24">
        <f t="shared" si="26"/>
        <v>0</v>
      </c>
      <c r="P54" s="25">
        <f t="shared" si="27"/>
        <v>0</v>
      </c>
      <c r="Q54" s="265"/>
      <c r="R54" s="266"/>
    </row>
    <row r="55" spans="1:50" s="2" customFormat="1" ht="18.75" x14ac:dyDescent="0.25">
      <c r="A55" s="156" t="s">
        <v>42</v>
      </c>
      <c r="B55" s="21" t="s">
        <v>9</v>
      </c>
      <c r="C55" s="21" t="s">
        <v>11</v>
      </c>
      <c r="D55" s="21" t="s">
        <v>11</v>
      </c>
      <c r="E55" s="21" t="s">
        <v>116</v>
      </c>
      <c r="F55" s="21" t="s">
        <v>21</v>
      </c>
      <c r="G55" s="21" t="s">
        <v>43</v>
      </c>
      <c r="H55" s="21"/>
      <c r="I55" s="22">
        <v>175000</v>
      </c>
      <c r="J55" s="22">
        <v>0</v>
      </c>
      <c r="K55" s="32">
        <f>I55-J55</f>
        <v>175000</v>
      </c>
      <c r="L55" s="32" t="e">
        <f>#REF!</f>
        <v>#REF!</v>
      </c>
      <c r="M55" s="32" t="e">
        <f>#REF!</f>
        <v>#REF!</v>
      </c>
      <c r="N55" s="32" t="e">
        <f>#REF!</f>
        <v>#REF!</v>
      </c>
      <c r="O55" s="24">
        <f t="shared" si="26"/>
        <v>0</v>
      </c>
      <c r="P55" s="25">
        <f t="shared" si="27"/>
        <v>0</v>
      </c>
      <c r="Q55" s="199"/>
      <c r="R55" s="200"/>
      <c r="S55" s="1"/>
      <c r="T55" s="14"/>
      <c r="U55" s="14"/>
      <c r="V55" s="14"/>
      <c r="W55" s="14"/>
      <c r="X55" s="14"/>
      <c r="Y55" s="1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2" customFormat="1" ht="37.5" x14ac:dyDescent="0.25">
      <c r="A56" s="141" t="s">
        <v>94</v>
      </c>
      <c r="B56" s="21" t="s">
        <v>9</v>
      </c>
      <c r="C56" s="21" t="s">
        <v>11</v>
      </c>
      <c r="D56" s="21" t="s">
        <v>13</v>
      </c>
      <c r="E56" s="21" t="s">
        <v>116</v>
      </c>
      <c r="F56" s="21" t="s">
        <v>21</v>
      </c>
      <c r="G56" s="21" t="s">
        <v>89</v>
      </c>
      <c r="H56" s="21"/>
      <c r="I56" s="22">
        <v>5000</v>
      </c>
      <c r="J56" s="22">
        <v>0</v>
      </c>
      <c r="K56" s="32">
        <f t="shared" ref="K56:K58" si="28">I56-J56</f>
        <v>5000</v>
      </c>
      <c r="L56" s="36">
        <v>107900</v>
      </c>
      <c r="M56" s="147"/>
      <c r="N56" s="148"/>
      <c r="O56" s="24">
        <f t="shared" si="26"/>
        <v>0</v>
      </c>
      <c r="P56" s="25">
        <f t="shared" si="27"/>
        <v>0</v>
      </c>
      <c r="Q56" s="199"/>
      <c r="R56" s="20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14" customFormat="1" ht="37.5" x14ac:dyDescent="0.25">
      <c r="A57" s="141" t="s">
        <v>97</v>
      </c>
      <c r="B57" s="21" t="s">
        <v>9</v>
      </c>
      <c r="C57" s="21" t="s">
        <v>11</v>
      </c>
      <c r="D57" s="21" t="s">
        <v>11</v>
      </c>
      <c r="E57" s="21" t="s">
        <v>116</v>
      </c>
      <c r="F57" s="21" t="s">
        <v>21</v>
      </c>
      <c r="G57" s="21" t="s">
        <v>92</v>
      </c>
      <c r="H57" s="21"/>
      <c r="I57" s="22">
        <v>20000</v>
      </c>
      <c r="J57" s="22">
        <v>0</v>
      </c>
      <c r="K57" s="32">
        <f t="shared" si="28"/>
        <v>20000</v>
      </c>
      <c r="L57" s="36">
        <v>1178466</v>
      </c>
      <c r="M57" s="147">
        <f>J57-L57</f>
        <v>-1178466</v>
      </c>
      <c r="N57" s="148"/>
      <c r="O57" s="24">
        <f>I57-J57-K57</f>
        <v>0</v>
      </c>
      <c r="P57" s="25">
        <v>0</v>
      </c>
      <c r="Q57" s="199"/>
      <c r="R57" s="200"/>
    </row>
    <row r="58" spans="1:50" ht="37.5" x14ac:dyDescent="0.25">
      <c r="A58" s="141" t="s">
        <v>98</v>
      </c>
      <c r="B58" s="21" t="s">
        <v>9</v>
      </c>
      <c r="C58" s="21" t="s">
        <v>11</v>
      </c>
      <c r="D58" s="21" t="s">
        <v>11</v>
      </c>
      <c r="E58" s="21" t="s">
        <v>116</v>
      </c>
      <c r="F58" s="21" t="s">
        <v>21</v>
      </c>
      <c r="G58" s="21" t="s">
        <v>93</v>
      </c>
      <c r="H58" s="21"/>
      <c r="I58" s="22">
        <v>0</v>
      </c>
      <c r="J58" s="22">
        <v>0</v>
      </c>
      <c r="K58" s="32">
        <f t="shared" si="28"/>
        <v>0</v>
      </c>
      <c r="L58" s="43" t="e">
        <f>L97</f>
        <v>#REF!</v>
      </c>
      <c r="M58" s="157"/>
      <c r="N58" s="158"/>
      <c r="O58" s="24">
        <f>I58-J58-K58</f>
        <v>0</v>
      </c>
      <c r="P58" s="25" t="e">
        <f t="shared" si="27"/>
        <v>#DIV/0!</v>
      </c>
      <c r="Q58" s="199"/>
      <c r="R58" s="200"/>
    </row>
    <row r="59" spans="1:50" ht="61.5" customHeight="1" x14ac:dyDescent="0.25">
      <c r="A59" s="155" t="s">
        <v>157</v>
      </c>
      <c r="B59" s="39" t="s">
        <v>9</v>
      </c>
      <c r="C59" s="39" t="s">
        <v>11</v>
      </c>
      <c r="D59" s="39" t="s">
        <v>11</v>
      </c>
      <c r="E59" s="39" t="s">
        <v>59</v>
      </c>
      <c r="F59" s="39"/>
      <c r="G59" s="39"/>
      <c r="H59" s="39"/>
      <c r="I59" s="16">
        <f>I61+I60</f>
        <v>3869.45</v>
      </c>
      <c r="J59" s="16">
        <f>J61+J60</f>
        <v>0</v>
      </c>
      <c r="K59" s="16">
        <f>I59-J59</f>
        <v>3869.45</v>
      </c>
      <c r="L59" s="40"/>
      <c r="M59" s="151"/>
      <c r="N59" s="152"/>
      <c r="O59" s="19">
        <f>I59-J59-K59</f>
        <v>0</v>
      </c>
      <c r="P59" s="20">
        <f>J59/I59*100</f>
        <v>0</v>
      </c>
      <c r="Q59" s="199"/>
      <c r="R59" s="200"/>
    </row>
    <row r="60" spans="1:50" ht="40.5" customHeight="1" x14ac:dyDescent="0.25">
      <c r="A60" s="141" t="s">
        <v>42</v>
      </c>
      <c r="B60" s="21" t="s">
        <v>9</v>
      </c>
      <c r="C60" s="21" t="s">
        <v>11</v>
      </c>
      <c r="D60" s="21" t="s">
        <v>11</v>
      </c>
      <c r="E60" s="21" t="s">
        <v>60</v>
      </c>
      <c r="F60" s="21" t="s">
        <v>21</v>
      </c>
      <c r="G60" s="21" t="s">
        <v>43</v>
      </c>
      <c r="H60" s="21"/>
      <c r="I60" s="22">
        <v>2223.79</v>
      </c>
      <c r="J60" s="22">
        <v>0</v>
      </c>
      <c r="K60" s="32">
        <f t="shared" ref="K60:K61" si="29">I60-J60</f>
        <v>2223.79</v>
      </c>
      <c r="L60" s="32" t="e">
        <f>#REF!</f>
        <v>#REF!</v>
      </c>
      <c r="M60" s="32" t="e">
        <f>#REF!</f>
        <v>#REF!</v>
      </c>
      <c r="N60" s="32" t="e">
        <f>#REF!</f>
        <v>#REF!</v>
      </c>
      <c r="O60" s="24">
        <f t="shared" ref="O60:O61" si="30">I60-J60-K60</f>
        <v>0</v>
      </c>
      <c r="P60" s="25">
        <f t="shared" ref="P60:P61" si="31">J60/I60*100</f>
        <v>0</v>
      </c>
      <c r="Q60" s="199"/>
      <c r="R60" s="200"/>
    </row>
    <row r="61" spans="1:50" ht="40.5" customHeight="1" x14ac:dyDescent="0.25">
      <c r="A61" s="141" t="s">
        <v>97</v>
      </c>
      <c r="B61" s="21" t="s">
        <v>9</v>
      </c>
      <c r="C61" s="21" t="s">
        <v>11</v>
      </c>
      <c r="D61" s="21" t="s">
        <v>11</v>
      </c>
      <c r="E61" s="21" t="s">
        <v>60</v>
      </c>
      <c r="F61" s="21" t="s">
        <v>21</v>
      </c>
      <c r="G61" s="21" t="s">
        <v>92</v>
      </c>
      <c r="H61" s="21"/>
      <c r="I61" s="22">
        <v>1645.66</v>
      </c>
      <c r="J61" s="22">
        <v>0</v>
      </c>
      <c r="K61" s="32">
        <f t="shared" si="29"/>
        <v>1645.66</v>
      </c>
      <c r="L61" s="32" t="e">
        <f>#REF!</f>
        <v>#REF!</v>
      </c>
      <c r="M61" s="32" t="e">
        <f>#REF!</f>
        <v>#REF!</v>
      </c>
      <c r="N61" s="32" t="e">
        <f>#REF!</f>
        <v>#REF!</v>
      </c>
      <c r="O61" s="24">
        <f t="shared" si="30"/>
        <v>0</v>
      </c>
      <c r="P61" s="25">
        <f t="shared" si="31"/>
        <v>0</v>
      </c>
      <c r="Q61" s="199"/>
      <c r="R61" s="200"/>
    </row>
    <row r="62" spans="1:50" ht="25.5" hidden="1" customHeight="1" x14ac:dyDescent="0.25">
      <c r="A62" s="155" t="s">
        <v>143</v>
      </c>
      <c r="B62" s="39" t="s">
        <v>9</v>
      </c>
      <c r="C62" s="39" t="s">
        <v>11</v>
      </c>
      <c r="D62" s="39" t="s">
        <v>13</v>
      </c>
      <c r="E62" s="39" t="s">
        <v>144</v>
      </c>
      <c r="F62" s="15"/>
      <c r="G62" s="39"/>
      <c r="H62" s="39"/>
      <c r="I62" s="16">
        <f>I63</f>
        <v>0</v>
      </c>
      <c r="J62" s="16">
        <f>J63</f>
        <v>0</v>
      </c>
      <c r="K62" s="16">
        <f>K63</f>
        <v>0</v>
      </c>
      <c r="L62" s="40"/>
      <c r="M62" s="151"/>
      <c r="N62" s="152"/>
      <c r="O62" s="19">
        <f>I62-J62-K62</f>
        <v>0</v>
      </c>
      <c r="P62" s="20" t="e">
        <f>J62/I62*100</f>
        <v>#DIV/0!</v>
      </c>
      <c r="Q62" s="205"/>
      <c r="R62" s="206"/>
    </row>
    <row r="63" spans="1:50" ht="40.5" hidden="1" customHeight="1" x14ac:dyDescent="0.25">
      <c r="A63" s="141" t="s">
        <v>97</v>
      </c>
      <c r="B63" s="21" t="s">
        <v>9</v>
      </c>
      <c r="C63" s="21" t="s">
        <v>11</v>
      </c>
      <c r="D63" s="21" t="s">
        <v>13</v>
      </c>
      <c r="E63" s="21" t="s">
        <v>144</v>
      </c>
      <c r="F63" s="21" t="s">
        <v>21</v>
      </c>
      <c r="G63" s="21" t="s">
        <v>47</v>
      </c>
      <c r="H63" s="21"/>
      <c r="I63" s="22">
        <v>0</v>
      </c>
      <c r="J63" s="22">
        <v>0</v>
      </c>
      <c r="K63" s="22">
        <f>I63-J63</f>
        <v>0</v>
      </c>
      <c r="L63" s="32" t="e">
        <f>#REF!</f>
        <v>#REF!</v>
      </c>
      <c r="M63" s="32" t="e">
        <f>#REF!</f>
        <v>#REF!</v>
      </c>
      <c r="N63" s="32" t="e">
        <f>#REF!</f>
        <v>#REF!</v>
      </c>
      <c r="O63" s="24">
        <f t="shared" ref="O63" si="32">I63-J63-K63</f>
        <v>0</v>
      </c>
      <c r="P63" s="25" t="e">
        <f t="shared" ref="P63" si="33">J63/I63*100</f>
        <v>#DIV/0!</v>
      </c>
      <c r="Q63" s="205"/>
      <c r="R63" s="206"/>
    </row>
    <row r="64" spans="1:50" s="2" customFormat="1" ht="20.25" customHeight="1" x14ac:dyDescent="0.3">
      <c r="A64" s="246" t="s">
        <v>52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67"/>
      <c r="Q64" s="248"/>
      <c r="R64" s="248"/>
    </row>
    <row r="65" spans="1:50" ht="19.5" x14ac:dyDescent="0.25">
      <c r="A65" s="139" t="s">
        <v>151</v>
      </c>
      <c r="B65" s="8" t="s">
        <v>9</v>
      </c>
      <c r="C65" s="8" t="s">
        <v>11</v>
      </c>
      <c r="D65" s="8"/>
      <c r="E65" s="8"/>
      <c r="F65" s="8"/>
      <c r="G65" s="8"/>
      <c r="H65" s="8"/>
      <c r="I65" s="9">
        <f>I66+I97</f>
        <v>103657426.69999999</v>
      </c>
      <c r="J65" s="9">
        <f>J66+J97</f>
        <v>1301849.75</v>
      </c>
      <c r="K65" s="9">
        <f>K66+K97</f>
        <v>102355576.95</v>
      </c>
      <c r="L65" s="9" t="e">
        <f t="shared" ref="L65:N65" si="34">L66+L97</f>
        <v>#REF!</v>
      </c>
      <c r="M65" s="9">
        <f t="shared" si="34"/>
        <v>0</v>
      </c>
      <c r="N65" s="9">
        <f t="shared" si="34"/>
        <v>0</v>
      </c>
      <c r="O65" s="10">
        <f>I65-J65-K65</f>
        <v>0</v>
      </c>
      <c r="P65" s="11">
        <f>J65/I65*100</f>
        <v>1.2559155590151267</v>
      </c>
      <c r="Q65" s="248"/>
      <c r="R65" s="248"/>
    </row>
    <row r="66" spans="1:50" s="14" customFormat="1" ht="19.5" x14ac:dyDescent="0.25">
      <c r="A66" s="217" t="s">
        <v>12</v>
      </c>
      <c r="B66" s="12" t="s">
        <v>9</v>
      </c>
      <c r="C66" s="12" t="s">
        <v>11</v>
      </c>
      <c r="D66" s="12" t="s">
        <v>13</v>
      </c>
      <c r="E66" s="12"/>
      <c r="F66" s="12"/>
      <c r="G66" s="12"/>
      <c r="H66" s="12"/>
      <c r="I66" s="13">
        <f>I67+I85+I88+I94</f>
        <v>103266597.69999999</v>
      </c>
      <c r="J66" s="13">
        <f t="shared" ref="J66:O66" si="35">J67+J85+J88+J94</f>
        <v>1301849.75</v>
      </c>
      <c r="K66" s="13">
        <f t="shared" si="35"/>
        <v>101964747.95</v>
      </c>
      <c r="L66" s="13">
        <f t="shared" si="35"/>
        <v>0</v>
      </c>
      <c r="M66" s="13">
        <f t="shared" si="35"/>
        <v>0</v>
      </c>
      <c r="N66" s="13">
        <f t="shared" si="35"/>
        <v>0</v>
      </c>
      <c r="O66" s="13">
        <f t="shared" si="35"/>
        <v>0</v>
      </c>
      <c r="P66" s="46">
        <f>J66/I66*100</f>
        <v>1.2606687728611012</v>
      </c>
      <c r="Q66" s="248"/>
      <c r="R66" s="248"/>
    </row>
    <row r="67" spans="1:50" s="18" customFormat="1" ht="75" x14ac:dyDescent="0.25">
      <c r="A67" s="38" t="s">
        <v>159</v>
      </c>
      <c r="B67" s="39" t="s">
        <v>9</v>
      </c>
      <c r="C67" s="39" t="s">
        <v>11</v>
      </c>
      <c r="D67" s="39" t="s">
        <v>13</v>
      </c>
      <c r="E67" s="39" t="s">
        <v>53</v>
      </c>
      <c r="F67" s="39"/>
      <c r="G67" s="39"/>
      <c r="H67" s="39"/>
      <c r="I67" s="16">
        <f>I68</f>
        <v>98820842.530000001</v>
      </c>
      <c r="J67" s="16">
        <f>J68</f>
        <v>1266288.72</v>
      </c>
      <c r="K67" s="16">
        <f t="shared" ref="I67:O69" si="36">K68</f>
        <v>97554553.810000002</v>
      </c>
      <c r="L67" s="16">
        <f t="shared" si="36"/>
        <v>0</v>
      </c>
      <c r="M67" s="16">
        <f t="shared" si="36"/>
        <v>0</v>
      </c>
      <c r="N67" s="16">
        <f t="shared" si="36"/>
        <v>0</v>
      </c>
      <c r="O67" s="16">
        <f t="shared" si="36"/>
        <v>0</v>
      </c>
      <c r="P67" s="20">
        <f t="shared" ref="P67:P96" si="37">J67/I67*100</f>
        <v>1.2813984252518191</v>
      </c>
      <c r="Q67" s="248"/>
      <c r="R67" s="248"/>
    </row>
    <row r="68" spans="1:50" s="14" customFormat="1" ht="56.25" x14ac:dyDescent="0.25">
      <c r="A68" s="159" t="s">
        <v>16</v>
      </c>
      <c r="B68" s="26" t="s">
        <v>9</v>
      </c>
      <c r="C68" s="26" t="s">
        <v>11</v>
      </c>
      <c r="D68" s="26" t="s">
        <v>13</v>
      </c>
      <c r="E68" s="26" t="s">
        <v>53</v>
      </c>
      <c r="F68" s="26" t="s">
        <v>17</v>
      </c>
      <c r="G68" s="26"/>
      <c r="H68" s="26"/>
      <c r="I68" s="27">
        <f t="shared" si="36"/>
        <v>98820842.530000001</v>
      </c>
      <c r="J68" s="124">
        <f>J69</f>
        <v>1266288.72</v>
      </c>
      <c r="K68" s="42">
        <f t="shared" si="36"/>
        <v>97554553.810000002</v>
      </c>
      <c r="L68" s="23"/>
      <c r="M68" s="149"/>
      <c r="N68" s="150"/>
      <c r="O68" s="29">
        <f t="shared" ref="O68:O99" si="38">I68-J68-K68</f>
        <v>0</v>
      </c>
      <c r="P68" s="30">
        <f t="shared" si="37"/>
        <v>1.2813984252518191</v>
      </c>
      <c r="Q68" s="251"/>
      <c r="R68" s="251"/>
      <c r="S68" s="1"/>
      <c r="T68" s="1"/>
      <c r="U68" s="1"/>
      <c r="V68" s="1"/>
      <c r="W68" s="1"/>
      <c r="X68" s="1"/>
      <c r="Y68" s="1"/>
    </row>
    <row r="69" spans="1:50" s="14" customFormat="1" ht="18.75" x14ac:dyDescent="0.25">
      <c r="A69" s="86" t="s">
        <v>18</v>
      </c>
      <c r="B69" s="21" t="s">
        <v>9</v>
      </c>
      <c r="C69" s="21" t="s">
        <v>11</v>
      </c>
      <c r="D69" s="21" t="s">
        <v>13</v>
      </c>
      <c r="E69" s="21" t="s">
        <v>53</v>
      </c>
      <c r="F69" s="21" t="s">
        <v>19</v>
      </c>
      <c r="G69" s="21"/>
      <c r="H69" s="21"/>
      <c r="I69" s="27">
        <f t="shared" si="36"/>
        <v>98820842.530000001</v>
      </c>
      <c r="J69" s="124">
        <f t="shared" si="36"/>
        <v>1266288.72</v>
      </c>
      <c r="K69" s="42">
        <f t="shared" si="36"/>
        <v>97554553.810000002</v>
      </c>
      <c r="L69" s="36"/>
      <c r="M69" s="149"/>
      <c r="N69" s="150"/>
      <c r="O69" s="29">
        <f t="shared" si="38"/>
        <v>0</v>
      </c>
      <c r="P69" s="30">
        <f t="shared" si="37"/>
        <v>1.2813984252518191</v>
      </c>
      <c r="Q69" s="251"/>
      <c r="R69" s="251"/>
      <c r="S69" s="1"/>
      <c r="T69" s="1"/>
      <c r="U69" s="1"/>
      <c r="V69" s="1"/>
      <c r="W69" s="1"/>
      <c r="X69" s="1"/>
      <c r="Y69" s="1"/>
    </row>
    <row r="70" spans="1:50" s="2" customFormat="1" ht="56.25" x14ac:dyDescent="0.25">
      <c r="A70" s="86" t="s">
        <v>20</v>
      </c>
      <c r="B70" s="21" t="s">
        <v>9</v>
      </c>
      <c r="C70" s="21" t="s">
        <v>11</v>
      </c>
      <c r="D70" s="21" t="s">
        <v>13</v>
      </c>
      <c r="E70" s="21" t="s">
        <v>53</v>
      </c>
      <c r="F70" s="21" t="s">
        <v>21</v>
      </c>
      <c r="G70" s="21"/>
      <c r="H70" s="21"/>
      <c r="I70" s="27">
        <f t="shared" ref="I70:N70" si="39">I71+I81</f>
        <v>98820842.530000001</v>
      </c>
      <c r="J70" s="27">
        <f>J71+J81</f>
        <v>1266288.72</v>
      </c>
      <c r="K70" s="31">
        <f t="shared" si="39"/>
        <v>97554553.810000002</v>
      </c>
      <c r="L70" s="31" t="e">
        <f t="shared" si="39"/>
        <v>#REF!</v>
      </c>
      <c r="M70" s="31" t="e">
        <f t="shared" si="39"/>
        <v>#REF!</v>
      </c>
      <c r="N70" s="31" t="e">
        <f t="shared" si="39"/>
        <v>#REF!</v>
      </c>
      <c r="O70" s="29">
        <f t="shared" si="38"/>
        <v>0</v>
      </c>
      <c r="P70" s="30">
        <f t="shared" si="37"/>
        <v>1.2813984252518191</v>
      </c>
      <c r="Q70" s="251"/>
      <c r="R70" s="25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8.75" x14ac:dyDescent="0.25">
      <c r="A71" s="86" t="s">
        <v>22</v>
      </c>
      <c r="B71" s="21" t="s">
        <v>9</v>
      </c>
      <c r="C71" s="21" t="s">
        <v>11</v>
      </c>
      <c r="D71" s="21" t="s">
        <v>13</v>
      </c>
      <c r="E71" s="21" t="s">
        <v>53</v>
      </c>
      <c r="F71" s="21" t="s">
        <v>21</v>
      </c>
      <c r="G71" s="21" t="s">
        <v>23</v>
      </c>
      <c r="H71" s="21"/>
      <c r="I71" s="27">
        <f>I72+I79+I78+I76</f>
        <v>93919642.530000001</v>
      </c>
      <c r="J71" s="27">
        <f>J72+J79+J78+J76</f>
        <v>1266288.72</v>
      </c>
      <c r="K71" s="31">
        <f>K72+K79+K78+K76</f>
        <v>92653353.810000002</v>
      </c>
      <c r="L71" s="31" t="e">
        <f>L72+L79+#REF!</f>
        <v>#REF!</v>
      </c>
      <c r="M71" s="31" t="e">
        <f>M72+M79+#REF!</f>
        <v>#REF!</v>
      </c>
      <c r="N71" s="31" t="e">
        <f>N72+N79+#REF!</f>
        <v>#REF!</v>
      </c>
      <c r="O71" s="29">
        <f t="shared" si="38"/>
        <v>0</v>
      </c>
      <c r="P71" s="30">
        <f t="shared" si="37"/>
        <v>1.3482682492062505</v>
      </c>
      <c r="Q71" s="251"/>
      <c r="R71" s="251"/>
    </row>
    <row r="72" spans="1:50" ht="18.75" x14ac:dyDescent="0.25">
      <c r="A72" s="86" t="s">
        <v>24</v>
      </c>
      <c r="B72" s="21" t="s">
        <v>9</v>
      </c>
      <c r="C72" s="21" t="s">
        <v>11</v>
      </c>
      <c r="D72" s="21" t="s">
        <v>13</v>
      </c>
      <c r="E72" s="21" t="s">
        <v>53</v>
      </c>
      <c r="F72" s="21" t="s">
        <v>21</v>
      </c>
      <c r="G72" s="21" t="s">
        <v>25</v>
      </c>
      <c r="H72" s="21"/>
      <c r="I72" s="27">
        <f>I73+I74+I75</f>
        <v>92879642.530000001</v>
      </c>
      <c r="J72" s="27">
        <f t="shared" ref="J72:K72" si="40">J73+J74+J75</f>
        <v>1264448.72</v>
      </c>
      <c r="K72" s="31">
        <f t="shared" si="40"/>
        <v>91615193.810000002</v>
      </c>
      <c r="L72" s="31" t="e">
        <f>L73+#REF!+L74</f>
        <v>#REF!</v>
      </c>
      <c r="M72" s="31" t="e">
        <f>M73+#REF!+M74</f>
        <v>#REF!</v>
      </c>
      <c r="N72" s="31" t="e">
        <f>N73+#REF!+N74</f>
        <v>#REF!</v>
      </c>
      <c r="O72" s="29">
        <f t="shared" si="38"/>
        <v>0</v>
      </c>
      <c r="P72" s="30">
        <f t="shared" si="37"/>
        <v>1.3613841371015016</v>
      </c>
      <c r="Q72" s="251"/>
      <c r="R72" s="251"/>
    </row>
    <row r="73" spans="1:50" ht="18.75" x14ac:dyDescent="0.25">
      <c r="A73" s="86" t="s">
        <v>26</v>
      </c>
      <c r="B73" s="21" t="s">
        <v>9</v>
      </c>
      <c r="C73" s="21" t="s">
        <v>11</v>
      </c>
      <c r="D73" s="21" t="s">
        <v>13</v>
      </c>
      <c r="E73" s="21" t="s">
        <v>53</v>
      </c>
      <c r="F73" s="21" t="s">
        <v>21</v>
      </c>
      <c r="G73" s="21" t="s">
        <v>27</v>
      </c>
      <c r="H73" s="21"/>
      <c r="I73" s="22">
        <v>71245716.230000004</v>
      </c>
      <c r="J73" s="22">
        <v>1264448.72</v>
      </c>
      <c r="K73" s="22">
        <f>I73-J73</f>
        <v>69981267.510000005</v>
      </c>
      <c r="L73" s="22" t="e">
        <f>#REF!</f>
        <v>#REF!</v>
      </c>
      <c r="M73" s="22" t="e">
        <f>#REF!</f>
        <v>#REF!</v>
      </c>
      <c r="N73" s="22" t="e">
        <f>#REF!</f>
        <v>#REF!</v>
      </c>
      <c r="O73" s="24">
        <f t="shared" si="38"/>
        <v>0</v>
      </c>
      <c r="P73" s="25">
        <f t="shared" si="37"/>
        <v>1.7747715749225192</v>
      </c>
      <c r="Q73" s="251"/>
      <c r="R73" s="251"/>
    </row>
    <row r="74" spans="1:50" ht="18.75" x14ac:dyDescent="0.25">
      <c r="A74" s="141" t="s">
        <v>28</v>
      </c>
      <c r="B74" s="21" t="s">
        <v>9</v>
      </c>
      <c r="C74" s="21" t="s">
        <v>11</v>
      </c>
      <c r="D74" s="21" t="s">
        <v>13</v>
      </c>
      <c r="E74" s="21" t="s">
        <v>53</v>
      </c>
      <c r="F74" s="21" t="s">
        <v>21</v>
      </c>
      <c r="G74" s="21" t="s">
        <v>29</v>
      </c>
      <c r="H74" s="21"/>
      <c r="I74" s="22">
        <v>9000</v>
      </c>
      <c r="J74" s="22">
        <v>0</v>
      </c>
      <c r="K74" s="22">
        <f t="shared" ref="K74" si="41">I74-J74</f>
        <v>9000</v>
      </c>
      <c r="L74" s="22" t="e">
        <f>#REF!+#REF!</f>
        <v>#REF!</v>
      </c>
      <c r="M74" s="22" t="e">
        <f>#REF!+#REF!</f>
        <v>#REF!</v>
      </c>
      <c r="N74" s="22" t="e">
        <f>#REF!+#REF!</f>
        <v>#REF!</v>
      </c>
      <c r="O74" s="24">
        <f t="shared" si="38"/>
        <v>0</v>
      </c>
      <c r="P74" s="25">
        <f t="shared" si="37"/>
        <v>0</v>
      </c>
      <c r="Q74" s="251"/>
      <c r="R74" s="251"/>
    </row>
    <row r="75" spans="1:50" ht="21.75" customHeight="1" x14ac:dyDescent="0.25">
      <c r="A75" s="141" t="s">
        <v>30</v>
      </c>
      <c r="B75" s="21" t="s">
        <v>9</v>
      </c>
      <c r="C75" s="21" t="s">
        <v>11</v>
      </c>
      <c r="D75" s="21" t="s">
        <v>13</v>
      </c>
      <c r="E75" s="21" t="s">
        <v>53</v>
      </c>
      <c r="F75" s="21" t="s">
        <v>21</v>
      </c>
      <c r="G75" s="21" t="s">
        <v>31</v>
      </c>
      <c r="H75" s="21"/>
      <c r="I75" s="22">
        <v>21624926.300000001</v>
      </c>
      <c r="J75" s="32">
        <v>0</v>
      </c>
      <c r="K75" s="22">
        <f>I75-J75</f>
        <v>21624926.300000001</v>
      </c>
      <c r="L75" s="23" t="e">
        <f>#REF!</f>
        <v>#REF!</v>
      </c>
      <c r="M75" s="147"/>
      <c r="N75" s="148"/>
      <c r="O75" s="24">
        <f t="shared" si="38"/>
        <v>0</v>
      </c>
      <c r="P75" s="25">
        <f t="shared" si="37"/>
        <v>0</v>
      </c>
      <c r="Q75" s="260"/>
      <c r="R75" s="260"/>
    </row>
    <row r="76" spans="1:50" ht="21.75" customHeight="1" x14ac:dyDescent="0.25">
      <c r="A76" s="144" t="s">
        <v>32</v>
      </c>
      <c r="B76" s="26" t="s">
        <v>9</v>
      </c>
      <c r="C76" s="26" t="s">
        <v>11</v>
      </c>
      <c r="D76" s="26" t="s">
        <v>13</v>
      </c>
      <c r="E76" s="26" t="s">
        <v>53</v>
      </c>
      <c r="F76" s="26" t="s">
        <v>21</v>
      </c>
      <c r="G76" s="26" t="s">
        <v>33</v>
      </c>
      <c r="H76" s="21"/>
      <c r="I76" s="31">
        <f>I77</f>
        <v>130000</v>
      </c>
      <c r="J76" s="42">
        <f>J77</f>
        <v>1840</v>
      </c>
      <c r="K76" s="31">
        <f t="shared" ref="K76:K77" si="42">I76-J76</f>
        <v>128160</v>
      </c>
      <c r="L76" s="81"/>
      <c r="M76" s="149"/>
      <c r="N76" s="150"/>
      <c r="O76" s="29">
        <f t="shared" si="38"/>
        <v>0</v>
      </c>
      <c r="P76" s="30">
        <f t="shared" si="37"/>
        <v>1.4153846153846155</v>
      </c>
      <c r="Q76" s="261"/>
      <c r="R76" s="262"/>
    </row>
    <row r="77" spans="1:50" ht="24" customHeight="1" x14ac:dyDescent="0.25">
      <c r="A77" s="86" t="s">
        <v>42</v>
      </c>
      <c r="B77" s="21" t="s">
        <v>9</v>
      </c>
      <c r="C77" s="21" t="s">
        <v>11</v>
      </c>
      <c r="D77" s="21" t="s">
        <v>13</v>
      </c>
      <c r="E77" s="21" t="s">
        <v>53</v>
      </c>
      <c r="F77" s="21" t="s">
        <v>21</v>
      </c>
      <c r="G77" s="21" t="s">
        <v>43</v>
      </c>
      <c r="H77" s="21"/>
      <c r="I77" s="22">
        <v>130000</v>
      </c>
      <c r="J77" s="32">
        <v>1840</v>
      </c>
      <c r="K77" s="22">
        <f t="shared" si="42"/>
        <v>128160</v>
      </c>
      <c r="L77" s="23"/>
      <c r="M77" s="147"/>
      <c r="N77" s="148"/>
      <c r="O77" s="24">
        <f t="shared" si="38"/>
        <v>0</v>
      </c>
      <c r="P77" s="25">
        <f t="shared" si="37"/>
        <v>1.4153846153846155</v>
      </c>
      <c r="Q77" s="261"/>
      <c r="R77" s="262"/>
    </row>
    <row r="78" spans="1:50" ht="42" customHeight="1" x14ac:dyDescent="0.25">
      <c r="A78" s="144" t="s">
        <v>81</v>
      </c>
      <c r="B78" s="26" t="s">
        <v>9</v>
      </c>
      <c r="C78" s="26" t="s">
        <v>11</v>
      </c>
      <c r="D78" s="26" t="s">
        <v>13</v>
      </c>
      <c r="E78" s="26" t="s">
        <v>53</v>
      </c>
      <c r="F78" s="26" t="s">
        <v>21</v>
      </c>
      <c r="G78" s="26" t="s">
        <v>82</v>
      </c>
      <c r="H78" s="26"/>
      <c r="I78" s="31">
        <v>360000</v>
      </c>
      <c r="J78" s="42">
        <v>0</v>
      </c>
      <c r="K78" s="27">
        <f>I78-J78</f>
        <v>360000</v>
      </c>
      <c r="L78" s="83">
        <v>802458</v>
      </c>
      <c r="M78" s="149">
        <f>L78</f>
        <v>802458</v>
      </c>
      <c r="N78" s="150"/>
      <c r="O78" s="29">
        <f>I78-J78-K78</f>
        <v>0</v>
      </c>
      <c r="P78" s="30">
        <v>0</v>
      </c>
      <c r="Q78" s="261"/>
      <c r="R78" s="262"/>
    </row>
    <row r="79" spans="1:50" ht="18.75" x14ac:dyDescent="0.25">
      <c r="A79" s="144" t="s">
        <v>32</v>
      </c>
      <c r="B79" s="26" t="s">
        <v>9</v>
      </c>
      <c r="C79" s="26" t="s">
        <v>11</v>
      </c>
      <c r="D79" s="26" t="s">
        <v>13</v>
      </c>
      <c r="E79" s="26" t="s">
        <v>53</v>
      </c>
      <c r="F79" s="26" t="s">
        <v>21</v>
      </c>
      <c r="G79" s="26" t="s">
        <v>33</v>
      </c>
      <c r="H79" s="26"/>
      <c r="I79" s="31">
        <f>I80</f>
        <v>550000</v>
      </c>
      <c r="J79" s="31">
        <f t="shared" ref="J79:O79" si="43">J80</f>
        <v>0</v>
      </c>
      <c r="K79" s="27">
        <f t="shared" si="43"/>
        <v>550000</v>
      </c>
      <c r="L79" s="27" t="e">
        <f t="shared" si="43"/>
        <v>#REF!</v>
      </c>
      <c r="M79" s="27" t="e">
        <f t="shared" si="43"/>
        <v>#REF!</v>
      </c>
      <c r="N79" s="27" t="e">
        <f t="shared" si="43"/>
        <v>#REF!</v>
      </c>
      <c r="O79" s="27">
        <f t="shared" si="43"/>
        <v>0</v>
      </c>
      <c r="P79" s="27">
        <f>P80</f>
        <v>0</v>
      </c>
      <c r="Q79" s="251"/>
      <c r="R79" s="251"/>
    </row>
    <row r="80" spans="1:50" ht="18.75" x14ac:dyDescent="0.25">
      <c r="A80" s="86" t="s">
        <v>42</v>
      </c>
      <c r="B80" s="21" t="s">
        <v>9</v>
      </c>
      <c r="C80" s="21" t="s">
        <v>11</v>
      </c>
      <c r="D80" s="21" t="s">
        <v>13</v>
      </c>
      <c r="E80" s="21" t="s">
        <v>53</v>
      </c>
      <c r="F80" s="21" t="s">
        <v>21</v>
      </c>
      <c r="G80" s="21" t="s">
        <v>43</v>
      </c>
      <c r="H80" s="21"/>
      <c r="I80" s="22">
        <v>550000</v>
      </c>
      <c r="J80" s="22">
        <v>0</v>
      </c>
      <c r="K80" s="33">
        <f>I80-J80</f>
        <v>550000</v>
      </c>
      <c r="L80" s="33" t="e">
        <f>L78+#REF!+#REF!</f>
        <v>#REF!</v>
      </c>
      <c r="M80" s="33" t="e">
        <f>M78+#REF!+#REF!</f>
        <v>#REF!</v>
      </c>
      <c r="N80" s="33" t="e">
        <f>N78+#REF!+#REF!</f>
        <v>#REF!</v>
      </c>
      <c r="O80" s="122">
        <f t="shared" si="38"/>
        <v>0</v>
      </c>
      <c r="P80" s="123">
        <f t="shared" si="37"/>
        <v>0</v>
      </c>
      <c r="Q80" s="251"/>
      <c r="R80" s="251"/>
    </row>
    <row r="81" spans="1:50" s="2" customFormat="1" ht="18.75" x14ac:dyDescent="0.25">
      <c r="A81" s="159" t="s">
        <v>44</v>
      </c>
      <c r="B81" s="26" t="s">
        <v>9</v>
      </c>
      <c r="C81" s="26" t="s">
        <v>11</v>
      </c>
      <c r="D81" s="26" t="s">
        <v>13</v>
      </c>
      <c r="E81" s="26" t="s">
        <v>53</v>
      </c>
      <c r="F81" s="26" t="s">
        <v>21</v>
      </c>
      <c r="G81" s="26" t="s">
        <v>45</v>
      </c>
      <c r="H81" s="26"/>
      <c r="I81" s="31">
        <f>I82+I84+I83</f>
        <v>4901200</v>
      </c>
      <c r="J81" s="31">
        <f t="shared" ref="J81:O81" si="44">J82+J84+J83</f>
        <v>0</v>
      </c>
      <c r="K81" s="31">
        <f t="shared" si="44"/>
        <v>4901200</v>
      </c>
      <c r="L81" s="31" t="e">
        <f t="shared" si="44"/>
        <v>#REF!</v>
      </c>
      <c r="M81" s="31">
        <f t="shared" si="44"/>
        <v>100</v>
      </c>
      <c r="N81" s="31">
        <f t="shared" si="44"/>
        <v>0</v>
      </c>
      <c r="O81" s="31">
        <f t="shared" si="44"/>
        <v>0</v>
      </c>
      <c r="P81" s="30">
        <f t="shared" si="37"/>
        <v>0</v>
      </c>
      <c r="Q81" s="258"/>
      <c r="R81" s="258"/>
      <c r="S81" s="14"/>
      <c r="T81" s="14"/>
      <c r="U81" s="14"/>
      <c r="V81" s="14"/>
      <c r="W81" s="14"/>
      <c r="X81" s="14"/>
      <c r="Y81" s="1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8.75" x14ac:dyDescent="0.25">
      <c r="A82" s="86" t="s">
        <v>46</v>
      </c>
      <c r="B82" s="21" t="s">
        <v>9</v>
      </c>
      <c r="C82" s="21" t="s">
        <v>11</v>
      </c>
      <c r="D82" s="21" t="s">
        <v>13</v>
      </c>
      <c r="E82" s="21" t="s">
        <v>53</v>
      </c>
      <c r="F82" s="21" t="s">
        <v>21</v>
      </c>
      <c r="G82" s="21" t="s">
        <v>47</v>
      </c>
      <c r="H82" s="21"/>
      <c r="I82" s="22">
        <v>4500000</v>
      </c>
      <c r="J82" s="22">
        <v>0</v>
      </c>
      <c r="K82" s="33">
        <f t="shared" ref="K82:K83" si="45">I82-J82</f>
        <v>4500000</v>
      </c>
      <c r="L82" s="48" t="e">
        <f>L84+#REF!+#REF!+#REF!+#REF!</f>
        <v>#REF!</v>
      </c>
      <c r="M82" s="142"/>
      <c r="N82" s="143"/>
      <c r="O82" s="122">
        <f t="shared" si="38"/>
        <v>0</v>
      </c>
      <c r="P82" s="123">
        <f t="shared" si="37"/>
        <v>0</v>
      </c>
      <c r="Q82" s="258"/>
      <c r="R82" s="258"/>
    </row>
    <row r="83" spans="1:50" ht="37.5" x14ac:dyDescent="0.25">
      <c r="A83" s="141" t="s">
        <v>97</v>
      </c>
      <c r="B83" s="21" t="s">
        <v>9</v>
      </c>
      <c r="C83" s="21" t="s">
        <v>11</v>
      </c>
      <c r="D83" s="21" t="s">
        <v>13</v>
      </c>
      <c r="E83" s="21" t="s">
        <v>53</v>
      </c>
      <c r="F83" s="21" t="s">
        <v>21</v>
      </c>
      <c r="G83" s="21" t="s">
        <v>92</v>
      </c>
      <c r="H83" s="21"/>
      <c r="I83" s="22">
        <v>401200</v>
      </c>
      <c r="J83" s="32">
        <v>0</v>
      </c>
      <c r="K83" s="33">
        <f t="shared" si="45"/>
        <v>401200</v>
      </c>
      <c r="L83" s="48" t="e">
        <f>#REF!</f>
        <v>#REF!</v>
      </c>
      <c r="M83" s="142"/>
      <c r="N83" s="143"/>
      <c r="O83" s="122">
        <f t="shared" si="38"/>
        <v>0</v>
      </c>
      <c r="P83" s="123">
        <f t="shared" si="37"/>
        <v>0</v>
      </c>
      <c r="Q83" s="268"/>
      <c r="R83" s="269"/>
    </row>
    <row r="84" spans="1:50" ht="37.5" x14ac:dyDescent="0.25">
      <c r="A84" s="176" t="s">
        <v>98</v>
      </c>
      <c r="B84" s="177" t="s">
        <v>9</v>
      </c>
      <c r="C84" s="21" t="s">
        <v>11</v>
      </c>
      <c r="D84" s="21" t="s">
        <v>13</v>
      </c>
      <c r="E84" s="21" t="s">
        <v>53</v>
      </c>
      <c r="F84" s="21" t="s">
        <v>21</v>
      </c>
      <c r="G84" s="177" t="s">
        <v>93</v>
      </c>
      <c r="H84" s="177"/>
      <c r="I84" s="178">
        <v>0</v>
      </c>
      <c r="J84" s="179">
        <v>0</v>
      </c>
      <c r="K84" s="180">
        <v>0</v>
      </c>
      <c r="L84" s="181">
        <v>0</v>
      </c>
      <c r="M84" s="182">
        <v>100</v>
      </c>
      <c r="N84" s="270"/>
      <c r="O84" s="271"/>
      <c r="P84" s="196"/>
      <c r="Q84" s="272"/>
      <c r="R84" s="272"/>
      <c r="S84" s="184"/>
      <c r="T84" s="184"/>
      <c r="U84" s="184"/>
      <c r="V84" s="184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1:50" s="2" customFormat="1" ht="116.25" customHeight="1" x14ac:dyDescent="0.25">
      <c r="A85" s="75" t="s">
        <v>158</v>
      </c>
      <c r="B85" s="39" t="s">
        <v>9</v>
      </c>
      <c r="C85" s="39" t="s">
        <v>11</v>
      </c>
      <c r="D85" s="39" t="s">
        <v>13</v>
      </c>
      <c r="E85" s="39" t="s">
        <v>55</v>
      </c>
      <c r="F85" s="39" t="s">
        <v>21</v>
      </c>
      <c r="G85" s="15"/>
      <c r="H85" s="15"/>
      <c r="I85" s="16">
        <f>I86+I87</f>
        <v>522634.27</v>
      </c>
      <c r="J85" s="16">
        <f>J86+J87</f>
        <v>4912.26</v>
      </c>
      <c r="K85" s="16">
        <f>K86+K87</f>
        <v>517722.01</v>
      </c>
      <c r="L85" s="40"/>
      <c r="M85" s="151"/>
      <c r="N85" s="152"/>
      <c r="O85" s="19">
        <f t="shared" si="38"/>
        <v>0</v>
      </c>
      <c r="P85" s="20">
        <f t="shared" si="37"/>
        <v>0.9399039217233115</v>
      </c>
      <c r="Q85" s="251"/>
      <c r="R85" s="25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" customFormat="1" ht="18.75" x14ac:dyDescent="0.25">
      <c r="A86" s="141" t="s">
        <v>26</v>
      </c>
      <c r="B86" s="41" t="s">
        <v>9</v>
      </c>
      <c r="C86" s="41" t="s">
        <v>11</v>
      </c>
      <c r="D86" s="41" t="s">
        <v>13</v>
      </c>
      <c r="E86" s="41" t="s">
        <v>55</v>
      </c>
      <c r="F86" s="41" t="s">
        <v>21</v>
      </c>
      <c r="G86" s="41" t="s">
        <v>27</v>
      </c>
      <c r="H86" s="41"/>
      <c r="I86" s="22">
        <v>401408.81</v>
      </c>
      <c r="J86" s="32">
        <v>4912.26</v>
      </c>
      <c r="K86" s="33">
        <f t="shared" ref="K86:K87" si="46">I86-J86</f>
        <v>396496.55</v>
      </c>
      <c r="L86" s="82"/>
      <c r="M86" s="153"/>
      <c r="N86" s="154"/>
      <c r="O86" s="24">
        <f t="shared" si="38"/>
        <v>0</v>
      </c>
      <c r="P86" s="25">
        <f t="shared" si="37"/>
        <v>1.2237549046320135</v>
      </c>
      <c r="Q86" s="251"/>
      <c r="R86" s="25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14" customFormat="1" ht="18.75" x14ac:dyDescent="0.25">
      <c r="A87" s="86" t="s">
        <v>30</v>
      </c>
      <c r="B87" s="41" t="s">
        <v>9</v>
      </c>
      <c r="C87" s="41" t="s">
        <v>11</v>
      </c>
      <c r="D87" s="41" t="s">
        <v>13</v>
      </c>
      <c r="E87" s="41" t="s">
        <v>55</v>
      </c>
      <c r="F87" s="41" t="s">
        <v>21</v>
      </c>
      <c r="G87" s="90">
        <v>213</v>
      </c>
      <c r="H87" s="21"/>
      <c r="I87" s="22">
        <v>121225.46</v>
      </c>
      <c r="J87" s="32">
        <v>0</v>
      </c>
      <c r="K87" s="33">
        <f t="shared" si="46"/>
        <v>121225.46</v>
      </c>
      <c r="L87" s="82"/>
      <c r="M87" s="153"/>
      <c r="N87" s="154"/>
      <c r="O87" s="24">
        <f t="shared" si="38"/>
        <v>0</v>
      </c>
      <c r="P87" s="25">
        <f t="shared" si="37"/>
        <v>0</v>
      </c>
      <c r="Q87" s="251"/>
      <c r="R87" s="251"/>
    </row>
    <row r="88" spans="1:50" s="14" customFormat="1" ht="113.25" customHeight="1" x14ac:dyDescent="0.25">
      <c r="A88" s="75" t="s">
        <v>160</v>
      </c>
      <c r="B88" s="39" t="s">
        <v>9</v>
      </c>
      <c r="C88" s="39" t="s">
        <v>11</v>
      </c>
      <c r="D88" s="39" t="s">
        <v>13</v>
      </c>
      <c r="E88" s="39" t="s">
        <v>55</v>
      </c>
      <c r="F88" s="39" t="s">
        <v>21</v>
      </c>
      <c r="G88" s="15"/>
      <c r="H88" s="15"/>
      <c r="I88" s="16">
        <f>I89+I90</f>
        <v>1993110.83</v>
      </c>
      <c r="J88" s="16">
        <f t="shared" ref="J88:K88" si="47">J89+J90</f>
        <v>0</v>
      </c>
      <c r="K88" s="16">
        <f t="shared" si="47"/>
        <v>1993110.83</v>
      </c>
      <c r="L88" s="40"/>
      <c r="M88" s="151"/>
      <c r="N88" s="152"/>
      <c r="O88" s="19">
        <f t="shared" si="38"/>
        <v>0</v>
      </c>
      <c r="P88" s="20">
        <f t="shared" si="37"/>
        <v>0</v>
      </c>
      <c r="Q88" s="249"/>
      <c r="R88" s="250"/>
    </row>
    <row r="89" spans="1:50" s="14" customFormat="1" ht="18.75" x14ac:dyDescent="0.25">
      <c r="A89" s="141" t="s">
        <v>26</v>
      </c>
      <c r="B89" s="41" t="s">
        <v>9</v>
      </c>
      <c r="C89" s="41" t="s">
        <v>11</v>
      </c>
      <c r="D89" s="41" t="s">
        <v>13</v>
      </c>
      <c r="E89" s="41" t="s">
        <v>55</v>
      </c>
      <c r="F89" s="41" t="s">
        <v>21</v>
      </c>
      <c r="G89" s="41" t="s">
        <v>27</v>
      </c>
      <c r="H89" s="41"/>
      <c r="I89" s="22">
        <v>1530807.09</v>
      </c>
      <c r="J89" s="32">
        <v>0</v>
      </c>
      <c r="K89" s="33">
        <f>I89-J89</f>
        <v>1530807.09</v>
      </c>
      <c r="L89" s="82"/>
      <c r="M89" s="153"/>
      <c r="N89" s="154"/>
      <c r="O89" s="24">
        <f t="shared" si="38"/>
        <v>0</v>
      </c>
      <c r="P89" s="25">
        <f t="shared" si="37"/>
        <v>0</v>
      </c>
      <c r="Q89" s="249"/>
      <c r="R89" s="250"/>
    </row>
    <row r="90" spans="1:50" s="14" customFormat="1" ht="18.75" x14ac:dyDescent="0.25">
      <c r="A90" s="86" t="s">
        <v>30</v>
      </c>
      <c r="B90" s="41" t="s">
        <v>9</v>
      </c>
      <c r="C90" s="41" t="s">
        <v>11</v>
      </c>
      <c r="D90" s="41" t="s">
        <v>13</v>
      </c>
      <c r="E90" s="41" t="s">
        <v>55</v>
      </c>
      <c r="F90" s="41" t="s">
        <v>21</v>
      </c>
      <c r="G90" s="90">
        <v>213</v>
      </c>
      <c r="H90" s="21"/>
      <c r="I90" s="22">
        <v>462303.74</v>
      </c>
      <c r="J90" s="32">
        <v>0</v>
      </c>
      <c r="K90" s="33">
        <f>I90-J90</f>
        <v>462303.74</v>
      </c>
      <c r="L90" s="82"/>
      <c r="M90" s="153"/>
      <c r="N90" s="154"/>
      <c r="O90" s="24">
        <f t="shared" si="38"/>
        <v>0</v>
      </c>
      <c r="P90" s="25">
        <f t="shared" si="37"/>
        <v>0</v>
      </c>
      <c r="Q90" s="249"/>
      <c r="R90" s="250"/>
    </row>
    <row r="91" spans="1:50" s="14" customFormat="1" ht="118.5" hidden="1" customHeight="1" x14ac:dyDescent="0.25">
      <c r="A91" s="75" t="s">
        <v>113</v>
      </c>
      <c r="B91" s="39" t="s">
        <v>9</v>
      </c>
      <c r="C91" s="39" t="s">
        <v>11</v>
      </c>
      <c r="D91" s="39" t="s">
        <v>13</v>
      </c>
      <c r="E91" s="39" t="s">
        <v>134</v>
      </c>
      <c r="F91" s="39" t="s">
        <v>21</v>
      </c>
      <c r="G91" s="15"/>
      <c r="H91" s="15"/>
      <c r="I91" s="16">
        <f>I92+I93</f>
        <v>0</v>
      </c>
      <c r="J91" s="16">
        <f t="shared" ref="J91:K91" si="48">J92+J93</f>
        <v>0</v>
      </c>
      <c r="K91" s="16">
        <f t="shared" si="48"/>
        <v>0</v>
      </c>
      <c r="L91" s="40"/>
      <c r="M91" s="151"/>
      <c r="N91" s="152"/>
      <c r="O91" s="19">
        <f t="shared" si="38"/>
        <v>0</v>
      </c>
      <c r="P91" s="20" t="e">
        <f t="shared" si="37"/>
        <v>#DIV/0!</v>
      </c>
      <c r="Q91" s="249"/>
      <c r="R91" s="250"/>
    </row>
    <row r="92" spans="1:50" s="14" customFormat="1" ht="18.75" hidden="1" x14ac:dyDescent="0.25">
      <c r="A92" s="141" t="s">
        <v>26</v>
      </c>
      <c r="B92" s="41" t="s">
        <v>9</v>
      </c>
      <c r="C92" s="41" t="s">
        <v>11</v>
      </c>
      <c r="D92" s="41" t="s">
        <v>13</v>
      </c>
      <c r="E92" s="41" t="s">
        <v>134</v>
      </c>
      <c r="F92" s="41" t="s">
        <v>21</v>
      </c>
      <c r="G92" s="41" t="s">
        <v>27</v>
      </c>
      <c r="H92" s="41"/>
      <c r="I92" s="108">
        <v>0</v>
      </c>
      <c r="J92" s="109">
        <v>0</v>
      </c>
      <c r="K92" s="33">
        <f>I92-J92</f>
        <v>0</v>
      </c>
      <c r="L92" s="82"/>
      <c r="M92" s="153"/>
      <c r="N92" s="154"/>
      <c r="O92" s="24">
        <f>I92-J92-K92</f>
        <v>0</v>
      </c>
      <c r="P92" s="25" t="e">
        <f t="shared" si="37"/>
        <v>#DIV/0!</v>
      </c>
      <c r="Q92" s="249"/>
      <c r="R92" s="250"/>
    </row>
    <row r="93" spans="1:50" s="14" customFormat="1" ht="18.75" hidden="1" x14ac:dyDescent="0.25">
      <c r="A93" s="86" t="s">
        <v>30</v>
      </c>
      <c r="B93" s="41" t="s">
        <v>9</v>
      </c>
      <c r="C93" s="41" t="s">
        <v>11</v>
      </c>
      <c r="D93" s="41" t="s">
        <v>13</v>
      </c>
      <c r="E93" s="41" t="s">
        <v>134</v>
      </c>
      <c r="F93" s="41" t="s">
        <v>21</v>
      </c>
      <c r="G93" s="90">
        <v>213</v>
      </c>
      <c r="H93" s="21"/>
      <c r="I93" s="108">
        <v>0</v>
      </c>
      <c r="J93" s="109">
        <v>0</v>
      </c>
      <c r="K93" s="33">
        <f t="shared" ref="K93" si="49">I93-J93</f>
        <v>0</v>
      </c>
      <c r="L93" s="82"/>
      <c r="M93" s="153"/>
      <c r="N93" s="154"/>
      <c r="O93" s="24">
        <f t="shared" si="38"/>
        <v>0</v>
      </c>
      <c r="P93" s="25" t="e">
        <f t="shared" si="37"/>
        <v>#DIV/0!</v>
      </c>
      <c r="Q93" s="249"/>
      <c r="R93" s="250"/>
    </row>
    <row r="94" spans="1:50" s="2" customFormat="1" ht="41.25" customHeight="1" x14ac:dyDescent="0.25">
      <c r="A94" s="155" t="s">
        <v>161</v>
      </c>
      <c r="B94" s="39" t="s">
        <v>9</v>
      </c>
      <c r="C94" s="39" t="s">
        <v>11</v>
      </c>
      <c r="D94" s="39" t="s">
        <v>13</v>
      </c>
      <c r="E94" s="39" t="s">
        <v>56</v>
      </c>
      <c r="F94" s="39" t="s">
        <v>21</v>
      </c>
      <c r="G94" s="39"/>
      <c r="H94" s="39"/>
      <c r="I94" s="16">
        <f>I96+I95</f>
        <v>1930010.07</v>
      </c>
      <c r="J94" s="16">
        <f>J96+J95</f>
        <v>30648.77</v>
      </c>
      <c r="K94" s="16">
        <f>K96+K95</f>
        <v>1899361.3</v>
      </c>
      <c r="L94" s="17"/>
      <c r="M94" s="160"/>
      <c r="N94" s="161"/>
      <c r="O94" s="19">
        <f t="shared" si="38"/>
        <v>0</v>
      </c>
      <c r="P94" s="20">
        <f t="shared" si="37"/>
        <v>1.5880108853525305</v>
      </c>
      <c r="Q94" s="251"/>
      <c r="R94" s="25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24.75" customHeight="1" x14ac:dyDescent="0.25">
      <c r="A95" s="141" t="s">
        <v>141</v>
      </c>
      <c r="B95" s="21" t="s">
        <v>9</v>
      </c>
      <c r="C95" s="21" t="s">
        <v>11</v>
      </c>
      <c r="D95" s="21" t="s">
        <v>13</v>
      </c>
      <c r="E95" s="21" t="s">
        <v>56</v>
      </c>
      <c r="F95" s="21" t="s">
        <v>21</v>
      </c>
      <c r="G95" s="21" t="s">
        <v>128</v>
      </c>
      <c r="H95" s="21"/>
      <c r="I95" s="22">
        <v>130000</v>
      </c>
      <c r="J95" s="32">
        <v>0</v>
      </c>
      <c r="K95" s="32">
        <f>I95-J95</f>
        <v>130000</v>
      </c>
      <c r="L95" s="23"/>
      <c r="M95" s="147"/>
      <c r="N95" s="148"/>
      <c r="O95" s="24">
        <f t="shared" si="38"/>
        <v>0</v>
      </c>
      <c r="P95" s="25">
        <f t="shared" si="37"/>
        <v>0</v>
      </c>
      <c r="Q95" s="251"/>
      <c r="R95" s="251"/>
    </row>
    <row r="96" spans="1:50" ht="18.75" x14ac:dyDescent="0.25">
      <c r="A96" s="86" t="s">
        <v>101</v>
      </c>
      <c r="B96" s="21" t="s">
        <v>9</v>
      </c>
      <c r="C96" s="21" t="s">
        <v>11</v>
      </c>
      <c r="D96" s="21" t="s">
        <v>13</v>
      </c>
      <c r="E96" s="21" t="s">
        <v>56</v>
      </c>
      <c r="F96" s="21" t="s">
        <v>21</v>
      </c>
      <c r="G96" s="21" t="s">
        <v>102</v>
      </c>
      <c r="H96" s="21"/>
      <c r="I96" s="22">
        <v>1800010.07</v>
      </c>
      <c r="J96" s="32">
        <v>30648.77</v>
      </c>
      <c r="K96" s="32">
        <f>I96-J96</f>
        <v>1769361.3</v>
      </c>
      <c r="L96" s="82" t="e">
        <f>#REF!</f>
        <v>#REF!</v>
      </c>
      <c r="M96" s="153"/>
      <c r="N96" s="154"/>
      <c r="O96" s="24">
        <f t="shared" si="38"/>
        <v>0</v>
      </c>
      <c r="P96" s="25">
        <f t="shared" si="37"/>
        <v>1.7026999187843432</v>
      </c>
      <c r="Q96" s="251"/>
      <c r="R96" s="251"/>
    </row>
    <row r="97" spans="1:50" s="14" customFormat="1" ht="62.25" customHeight="1" x14ac:dyDescent="0.25">
      <c r="A97" s="155" t="s">
        <v>162</v>
      </c>
      <c r="B97" s="39" t="s">
        <v>9</v>
      </c>
      <c r="C97" s="39" t="s">
        <v>11</v>
      </c>
      <c r="D97" s="39" t="s">
        <v>11</v>
      </c>
      <c r="E97" s="39" t="s">
        <v>66</v>
      </c>
      <c r="F97" s="39"/>
      <c r="G97" s="39"/>
      <c r="H97" s="39"/>
      <c r="I97" s="16">
        <f>I99+I98</f>
        <v>390829</v>
      </c>
      <c r="J97" s="16">
        <f t="shared" ref="J97:K97" si="50">J99+J98</f>
        <v>0</v>
      </c>
      <c r="K97" s="16">
        <f t="shared" si="50"/>
        <v>390829</v>
      </c>
      <c r="L97" s="17" t="e">
        <f>L99</f>
        <v>#REF!</v>
      </c>
      <c r="M97" s="151"/>
      <c r="N97" s="152"/>
      <c r="O97" s="19">
        <f>I97-J97-K97</f>
        <v>0</v>
      </c>
      <c r="P97" s="20">
        <f>J97/I97*100</f>
        <v>0</v>
      </c>
      <c r="Q97" s="248"/>
      <c r="R97" s="248"/>
      <c r="Z97" s="1"/>
      <c r="AA97" s="1"/>
      <c r="AB97" s="1"/>
      <c r="AC97" s="1"/>
      <c r="AD97" s="1"/>
    </row>
    <row r="98" spans="1:50" s="14" customFormat="1" ht="18.75" x14ac:dyDescent="0.25">
      <c r="A98" s="86" t="s">
        <v>42</v>
      </c>
      <c r="B98" s="21" t="s">
        <v>9</v>
      </c>
      <c r="C98" s="21" t="s">
        <v>11</v>
      </c>
      <c r="D98" s="21" t="s">
        <v>11</v>
      </c>
      <c r="E98" s="21" t="s">
        <v>66</v>
      </c>
      <c r="F98" s="21" t="s">
        <v>21</v>
      </c>
      <c r="G98" s="21" t="s">
        <v>43</v>
      </c>
      <c r="H98" s="26"/>
      <c r="I98" s="22">
        <v>220155</v>
      </c>
      <c r="J98" s="22">
        <v>0</v>
      </c>
      <c r="K98" s="32">
        <f>I98-J98</f>
        <v>220155</v>
      </c>
      <c r="L98" s="23"/>
      <c r="M98" s="147"/>
      <c r="N98" s="148"/>
      <c r="O98" s="29">
        <f t="shared" si="38"/>
        <v>0</v>
      </c>
      <c r="P98" s="30">
        <f>J98/I98*100</f>
        <v>0</v>
      </c>
      <c r="Q98" s="263"/>
      <c r="R98" s="264"/>
      <c r="Z98" s="1"/>
      <c r="AA98" s="1"/>
      <c r="AB98" s="1"/>
      <c r="AC98" s="1"/>
      <c r="AD98" s="1"/>
    </row>
    <row r="99" spans="1:50" ht="18.75" x14ac:dyDescent="0.25">
      <c r="A99" s="86" t="s">
        <v>101</v>
      </c>
      <c r="B99" s="21" t="s">
        <v>9</v>
      </c>
      <c r="C99" s="21" t="s">
        <v>11</v>
      </c>
      <c r="D99" s="21" t="s">
        <v>11</v>
      </c>
      <c r="E99" s="21" t="s">
        <v>66</v>
      </c>
      <c r="F99" s="21" t="s">
        <v>21</v>
      </c>
      <c r="G99" s="21" t="s">
        <v>102</v>
      </c>
      <c r="H99" s="21"/>
      <c r="I99" s="22">
        <v>170674</v>
      </c>
      <c r="J99" s="22">
        <v>0</v>
      </c>
      <c r="K99" s="32">
        <f>I99-J99</f>
        <v>170674</v>
      </c>
      <c r="L99" s="23" t="e">
        <f>#REF!</f>
        <v>#REF!</v>
      </c>
      <c r="M99" s="147"/>
      <c r="N99" s="148"/>
      <c r="O99" s="24">
        <f t="shared" si="38"/>
        <v>0</v>
      </c>
      <c r="P99" s="25">
        <f>J99/I99*100</f>
        <v>0</v>
      </c>
      <c r="Q99" s="248"/>
      <c r="R99" s="248"/>
    </row>
    <row r="100" spans="1:50" s="2" customFormat="1" ht="19.5" customHeight="1" x14ac:dyDescent="0.3">
      <c r="A100" s="246" t="s">
        <v>173</v>
      </c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67"/>
      <c r="Q100" s="248"/>
      <c r="R100" s="248"/>
    </row>
    <row r="101" spans="1:50" ht="78" x14ac:dyDescent="0.25">
      <c r="A101" s="49" t="s">
        <v>8</v>
      </c>
      <c r="B101" s="50" t="s">
        <v>9</v>
      </c>
      <c r="C101" s="50"/>
      <c r="D101" s="50"/>
      <c r="E101" s="50"/>
      <c r="F101" s="50"/>
      <c r="G101" s="50"/>
      <c r="H101" s="50"/>
      <c r="I101" s="51">
        <f>I102+I125+I135</f>
        <v>16504008.32</v>
      </c>
      <c r="J101" s="51">
        <f t="shared" ref="J101:K101" si="51">J102+J125+J135</f>
        <v>56512.81</v>
      </c>
      <c r="K101" s="51">
        <f t="shared" si="51"/>
        <v>16447495.51</v>
      </c>
      <c r="L101" s="51" t="e">
        <f t="shared" ref="L101:N101" si="52">L102+L125+L132+L135</f>
        <v>#REF!</v>
      </c>
      <c r="M101" s="51" t="e">
        <f t="shared" si="52"/>
        <v>#REF!</v>
      </c>
      <c r="N101" s="51" t="e">
        <f t="shared" si="52"/>
        <v>#REF!</v>
      </c>
      <c r="O101" s="51">
        <f t="shared" ref="O101" si="53">O102+O125+O132+O138+O135+O143+O147+O150+O145+O152</f>
        <v>0</v>
      </c>
      <c r="P101" s="52">
        <f t="shared" ref="P101:P125" si="54">J101/I101*100</f>
        <v>0.34241869553298915</v>
      </c>
      <c r="Q101" s="248"/>
      <c r="R101" s="248"/>
    </row>
    <row r="102" spans="1:50" ht="19.5" x14ac:dyDescent="0.25">
      <c r="A102" s="139" t="s">
        <v>151</v>
      </c>
      <c r="B102" s="8" t="s">
        <v>9</v>
      </c>
      <c r="C102" s="8" t="s">
        <v>11</v>
      </c>
      <c r="D102" s="8"/>
      <c r="E102" s="8"/>
      <c r="F102" s="8"/>
      <c r="G102" s="8"/>
      <c r="H102" s="8"/>
      <c r="I102" s="9">
        <f>I112+I116+I119+I122+I114+I152+I110+I108+I103+I145+I147</f>
        <v>16344008.32</v>
      </c>
      <c r="J102" s="9">
        <f t="shared" ref="J102:O102" si="55">J112+J116+J119+J122+J114+J152+J110+J108+J103+J145+J147</f>
        <v>56512.81</v>
      </c>
      <c r="K102" s="9">
        <f t="shared" si="55"/>
        <v>16287495.51</v>
      </c>
      <c r="L102" s="9" t="e">
        <f t="shared" si="55"/>
        <v>#REF!</v>
      </c>
      <c r="M102" s="9" t="e">
        <f t="shared" si="55"/>
        <v>#REF!</v>
      </c>
      <c r="N102" s="9" t="e">
        <f t="shared" si="55"/>
        <v>#REF!</v>
      </c>
      <c r="O102" s="9">
        <f t="shared" si="55"/>
        <v>0</v>
      </c>
      <c r="P102" s="11">
        <f t="shared" si="54"/>
        <v>0.34577081027819739</v>
      </c>
      <c r="Q102" s="251"/>
      <c r="R102" s="251"/>
    </row>
    <row r="103" spans="1:50" s="2" customFormat="1" ht="118.5" customHeight="1" x14ac:dyDescent="0.25">
      <c r="A103" s="75" t="s">
        <v>152</v>
      </c>
      <c r="B103" s="39" t="s">
        <v>9</v>
      </c>
      <c r="C103" s="39" t="s">
        <v>11</v>
      </c>
      <c r="D103" s="39" t="s">
        <v>13</v>
      </c>
      <c r="E103" s="39" t="s">
        <v>48</v>
      </c>
      <c r="F103" s="39" t="s">
        <v>58</v>
      </c>
      <c r="G103" s="15"/>
      <c r="H103" s="15"/>
      <c r="I103" s="16">
        <f>I104+I106+I107+I105</f>
        <v>506500.25</v>
      </c>
      <c r="J103" s="16">
        <f>J104+J106+J107+J105</f>
        <v>0</v>
      </c>
      <c r="K103" s="16">
        <f>K104+K106+K107+K105</f>
        <v>506500.25</v>
      </c>
      <c r="L103" s="40"/>
      <c r="M103" s="151"/>
      <c r="N103" s="152"/>
      <c r="O103" s="19">
        <f>I103-K103-J103</f>
        <v>0</v>
      </c>
      <c r="P103" s="20">
        <f t="shared" ref="P103:P109" si="56">J103/I103*100</f>
        <v>0</v>
      </c>
      <c r="Q103" s="251"/>
      <c r="R103" s="251"/>
      <c r="S103" s="28">
        <f>S104+S106</f>
        <v>-121051.56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s="2" customFormat="1" ht="23.25" customHeight="1" x14ac:dyDescent="0.25">
      <c r="A104" s="141" t="s">
        <v>26</v>
      </c>
      <c r="B104" s="21" t="s">
        <v>9</v>
      </c>
      <c r="C104" s="41" t="s">
        <v>11</v>
      </c>
      <c r="D104" s="41" t="s">
        <v>13</v>
      </c>
      <c r="E104" s="41" t="s">
        <v>48</v>
      </c>
      <c r="F104" s="41" t="s">
        <v>58</v>
      </c>
      <c r="G104" s="41" t="s">
        <v>27</v>
      </c>
      <c r="H104" s="41"/>
      <c r="I104" s="22">
        <v>443322.76</v>
      </c>
      <c r="J104" s="22">
        <v>0</v>
      </c>
      <c r="K104" s="33">
        <f>I104-J104</f>
        <v>443322.76</v>
      </c>
      <c r="L104" s="43"/>
      <c r="M104" s="153"/>
      <c r="N104" s="154"/>
      <c r="O104" s="24">
        <f>I104-K104-J104</f>
        <v>0</v>
      </c>
      <c r="P104" s="25">
        <f t="shared" si="56"/>
        <v>0</v>
      </c>
      <c r="Q104" s="254"/>
      <c r="R104" s="255"/>
      <c r="S104" s="28">
        <f>T104-K104</f>
        <v>-121051.56</v>
      </c>
      <c r="T104" s="1">
        <f>292753+(4919.7*3*2)</f>
        <v>322271.2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s="2" customFormat="1" ht="24" customHeight="1" x14ac:dyDescent="0.25">
      <c r="A105" s="86" t="s">
        <v>28</v>
      </c>
      <c r="B105" s="21" t="s">
        <v>9</v>
      </c>
      <c r="C105" s="41" t="s">
        <v>11</v>
      </c>
      <c r="D105" s="41" t="s">
        <v>13</v>
      </c>
      <c r="E105" s="41" t="s">
        <v>48</v>
      </c>
      <c r="F105" s="41" t="s">
        <v>58</v>
      </c>
      <c r="G105" s="41" t="s">
        <v>31</v>
      </c>
      <c r="H105" s="41"/>
      <c r="I105" s="22">
        <v>10041.49</v>
      </c>
      <c r="J105" s="32">
        <v>0</v>
      </c>
      <c r="K105" s="33">
        <f>I105-J105</f>
        <v>10041.49</v>
      </c>
      <c r="L105" s="43"/>
      <c r="M105" s="153"/>
      <c r="N105" s="154"/>
      <c r="O105" s="24">
        <f>I105-K105-J105</f>
        <v>0</v>
      </c>
      <c r="P105" s="25">
        <f t="shared" si="56"/>
        <v>0</v>
      </c>
      <c r="Q105" s="249"/>
      <c r="R105" s="25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s="14" customFormat="1" ht="27" customHeight="1" x14ac:dyDescent="0.25">
      <c r="A106" s="86" t="s">
        <v>30</v>
      </c>
      <c r="B106" s="21" t="s">
        <v>9</v>
      </c>
      <c r="C106" s="41" t="s">
        <v>11</v>
      </c>
      <c r="D106" s="41" t="s">
        <v>13</v>
      </c>
      <c r="E106" s="41" t="s">
        <v>48</v>
      </c>
      <c r="F106" s="41" t="s">
        <v>58</v>
      </c>
      <c r="G106" s="89">
        <v>212</v>
      </c>
      <c r="H106" s="21"/>
      <c r="I106" s="22">
        <v>51336</v>
      </c>
      <c r="J106" s="32">
        <v>0</v>
      </c>
      <c r="K106" s="33">
        <f t="shared" ref="K106:K107" si="57">I106-J106</f>
        <v>51336</v>
      </c>
      <c r="L106" s="43"/>
      <c r="M106" s="153"/>
      <c r="N106" s="154"/>
      <c r="O106" s="24">
        <f>I106-K106-J106</f>
        <v>0</v>
      </c>
      <c r="P106" s="25">
        <f t="shared" si="56"/>
        <v>0</v>
      </c>
      <c r="Q106" s="251"/>
      <c r="R106" s="251"/>
      <c r="S106" s="28">
        <f>T106-K106</f>
        <v>0</v>
      </c>
      <c r="T106" s="1">
        <f>8556*6</f>
        <v>51336</v>
      </c>
    </row>
    <row r="107" spans="1:50" ht="45.75" customHeight="1" x14ac:dyDescent="0.25">
      <c r="A107" s="141" t="s">
        <v>81</v>
      </c>
      <c r="B107" s="21" t="s">
        <v>9</v>
      </c>
      <c r="C107" s="21" t="s">
        <v>11</v>
      </c>
      <c r="D107" s="21" t="s">
        <v>13</v>
      </c>
      <c r="E107" s="41" t="s">
        <v>48</v>
      </c>
      <c r="F107" s="41" t="s">
        <v>58</v>
      </c>
      <c r="G107" s="21" t="s">
        <v>82</v>
      </c>
      <c r="H107" s="21"/>
      <c r="I107" s="22">
        <v>1800</v>
      </c>
      <c r="J107" s="22">
        <v>0</v>
      </c>
      <c r="K107" s="33">
        <f t="shared" si="57"/>
        <v>1800</v>
      </c>
      <c r="L107" s="23" t="e">
        <f t="shared" ref="L107" si="58">L108+L109</f>
        <v>#REF!</v>
      </c>
      <c r="M107" s="147"/>
      <c r="N107" s="148"/>
      <c r="O107" s="24">
        <f t="shared" ref="O107" si="59">I107-J107-K107</f>
        <v>0</v>
      </c>
      <c r="P107" s="25">
        <f t="shared" si="56"/>
        <v>0</v>
      </c>
      <c r="Q107" s="251"/>
      <c r="R107" s="251"/>
    </row>
    <row r="108" spans="1:50" s="2" customFormat="1" ht="97.5" customHeight="1" x14ac:dyDescent="0.25">
      <c r="A108" s="75" t="s">
        <v>153</v>
      </c>
      <c r="B108" s="39" t="s">
        <v>9</v>
      </c>
      <c r="C108" s="39" t="s">
        <v>11</v>
      </c>
      <c r="D108" s="39" t="s">
        <v>13</v>
      </c>
      <c r="E108" s="39" t="s">
        <v>49</v>
      </c>
      <c r="F108" s="39" t="s">
        <v>58</v>
      </c>
      <c r="G108" s="15"/>
      <c r="H108" s="15"/>
      <c r="I108" s="16">
        <f>I109</f>
        <v>950000</v>
      </c>
      <c r="J108" s="16">
        <f t="shared" ref="J108:O108" si="60">J109</f>
        <v>0</v>
      </c>
      <c r="K108" s="16">
        <f>K109</f>
        <v>950000</v>
      </c>
      <c r="L108" s="16" t="e">
        <f t="shared" si="60"/>
        <v>#REF!</v>
      </c>
      <c r="M108" s="16" t="e">
        <f t="shared" si="60"/>
        <v>#REF!</v>
      </c>
      <c r="N108" s="16" t="e">
        <f t="shared" si="60"/>
        <v>#REF!</v>
      </c>
      <c r="O108" s="16">
        <f t="shared" si="60"/>
        <v>0</v>
      </c>
      <c r="P108" s="20">
        <f t="shared" si="56"/>
        <v>0</v>
      </c>
      <c r="Q108" s="263"/>
      <c r="R108" s="26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43.5" customHeight="1" x14ac:dyDescent="0.25">
      <c r="A109" s="86" t="s">
        <v>99</v>
      </c>
      <c r="B109" s="21" t="s">
        <v>9</v>
      </c>
      <c r="C109" s="21" t="s">
        <v>11</v>
      </c>
      <c r="D109" s="21" t="s">
        <v>13</v>
      </c>
      <c r="E109" s="21" t="s">
        <v>49</v>
      </c>
      <c r="F109" s="21" t="s">
        <v>58</v>
      </c>
      <c r="G109" s="21" t="s">
        <v>100</v>
      </c>
      <c r="H109" s="21"/>
      <c r="I109" s="22">
        <v>950000</v>
      </c>
      <c r="J109" s="22">
        <v>0</v>
      </c>
      <c r="K109" s="22">
        <f>I109-J109</f>
        <v>950000</v>
      </c>
      <c r="L109" s="22" t="e">
        <f>#REF!</f>
        <v>#REF!</v>
      </c>
      <c r="M109" s="22" t="e">
        <f>#REF!</f>
        <v>#REF!</v>
      </c>
      <c r="N109" s="22" t="e">
        <f>#REF!</f>
        <v>#REF!</v>
      </c>
      <c r="O109" s="24">
        <f>I109-J109-K109</f>
        <v>0</v>
      </c>
      <c r="P109" s="25">
        <f t="shared" si="56"/>
        <v>0</v>
      </c>
      <c r="Q109" s="251"/>
      <c r="R109" s="251"/>
    </row>
    <row r="110" spans="1:50" s="2" customFormat="1" ht="63" customHeight="1" x14ac:dyDescent="0.25">
      <c r="A110" s="75" t="s">
        <v>154</v>
      </c>
      <c r="B110" s="39" t="s">
        <v>9</v>
      </c>
      <c r="C110" s="39" t="s">
        <v>11</v>
      </c>
      <c r="D110" s="39" t="s">
        <v>13</v>
      </c>
      <c r="E110" s="39" t="s">
        <v>75</v>
      </c>
      <c r="F110" s="39" t="s">
        <v>58</v>
      </c>
      <c r="G110" s="15"/>
      <c r="H110" s="15"/>
      <c r="I110" s="16">
        <f>I111</f>
        <v>10797247.890000001</v>
      </c>
      <c r="J110" s="16">
        <f t="shared" ref="J110:K110" si="61">J111</f>
        <v>56512.81</v>
      </c>
      <c r="K110" s="16">
        <f t="shared" si="61"/>
        <v>10740735.08</v>
      </c>
      <c r="L110" s="16" t="e">
        <f>L109</f>
        <v>#REF!</v>
      </c>
      <c r="M110" s="16" t="e">
        <f>M109</f>
        <v>#REF!</v>
      </c>
      <c r="N110" s="16" t="e">
        <f>N109</f>
        <v>#REF!</v>
      </c>
      <c r="O110" s="78">
        <f t="shared" ref="O110" si="62">I110-J110-K110</f>
        <v>0</v>
      </c>
      <c r="P110" s="16">
        <f>P111</f>
        <v>0.52340013469858382</v>
      </c>
      <c r="Q110" s="251"/>
      <c r="R110" s="25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9.5" customHeight="1" x14ac:dyDescent="0.25">
      <c r="A111" s="141" t="s">
        <v>38</v>
      </c>
      <c r="B111" s="21" t="s">
        <v>9</v>
      </c>
      <c r="C111" s="21" t="s">
        <v>11</v>
      </c>
      <c r="D111" s="21" t="s">
        <v>13</v>
      </c>
      <c r="E111" s="21" t="s">
        <v>75</v>
      </c>
      <c r="F111" s="21" t="s">
        <v>58</v>
      </c>
      <c r="G111" s="21" t="s">
        <v>39</v>
      </c>
      <c r="H111" s="21"/>
      <c r="I111" s="22">
        <v>10797247.890000001</v>
      </c>
      <c r="J111" s="32">
        <v>56512.81</v>
      </c>
      <c r="K111" s="34">
        <f>I111-J111</f>
        <v>10740735.08</v>
      </c>
      <c r="L111" s="35"/>
      <c r="M111" s="147"/>
      <c r="N111" s="148"/>
      <c r="O111" s="24">
        <f>I111-J111-K111</f>
        <v>0</v>
      </c>
      <c r="P111" s="25">
        <f>J111/I111*100</f>
        <v>0.52340013469858382</v>
      </c>
      <c r="Q111" s="251"/>
      <c r="R111" s="251"/>
    </row>
    <row r="112" spans="1:50" ht="92.25" customHeight="1" x14ac:dyDescent="0.25">
      <c r="A112" s="155" t="s">
        <v>163</v>
      </c>
      <c r="B112" s="39" t="s">
        <v>9</v>
      </c>
      <c r="C112" s="39" t="s">
        <v>11</v>
      </c>
      <c r="D112" s="39" t="s">
        <v>13</v>
      </c>
      <c r="E112" s="39" t="s">
        <v>57</v>
      </c>
      <c r="F112" s="39"/>
      <c r="G112" s="39"/>
      <c r="H112" s="39"/>
      <c r="I112" s="16">
        <f>I113</f>
        <v>2191.92</v>
      </c>
      <c r="J112" s="16">
        <f t="shared" ref="J112:L114" si="63">J113</f>
        <v>0</v>
      </c>
      <c r="K112" s="16">
        <f t="shared" si="63"/>
        <v>2191.92</v>
      </c>
      <c r="L112" s="17" t="e">
        <f t="shared" si="63"/>
        <v>#REF!</v>
      </c>
      <c r="M112" s="151"/>
      <c r="N112" s="152"/>
      <c r="O112" s="19">
        <f>I112-J112-K112</f>
        <v>0</v>
      </c>
      <c r="P112" s="20">
        <f t="shared" si="54"/>
        <v>0</v>
      </c>
      <c r="Q112" s="251"/>
      <c r="R112" s="251"/>
      <c r="S112" s="14"/>
    </row>
    <row r="113" spans="1:50" ht="23.25" customHeight="1" x14ac:dyDescent="0.25">
      <c r="A113" s="86" t="s">
        <v>101</v>
      </c>
      <c r="B113" s="21" t="s">
        <v>9</v>
      </c>
      <c r="C113" s="21" t="s">
        <v>11</v>
      </c>
      <c r="D113" s="21" t="s">
        <v>13</v>
      </c>
      <c r="E113" s="41" t="s">
        <v>57</v>
      </c>
      <c r="F113" s="21" t="s">
        <v>58</v>
      </c>
      <c r="G113" s="21" t="s">
        <v>102</v>
      </c>
      <c r="H113" s="21"/>
      <c r="I113" s="22">
        <v>2191.92</v>
      </c>
      <c r="J113" s="32">
        <v>0</v>
      </c>
      <c r="K113" s="32">
        <f>I113-J113</f>
        <v>2191.92</v>
      </c>
      <c r="L113" s="23" t="e">
        <f>#REF!</f>
        <v>#REF!</v>
      </c>
      <c r="M113" s="149"/>
      <c r="N113" s="150"/>
      <c r="O113" s="24">
        <f>I113-K113-J113</f>
        <v>0</v>
      </c>
      <c r="P113" s="25">
        <f t="shared" si="54"/>
        <v>0</v>
      </c>
      <c r="Q113" s="251"/>
      <c r="R113" s="251"/>
      <c r="Z113" s="14"/>
      <c r="AA113" s="14"/>
      <c r="AB113" s="14"/>
      <c r="AC113" s="14"/>
      <c r="AD113" s="14"/>
    </row>
    <row r="114" spans="1:50" ht="106.5" customHeight="1" x14ac:dyDescent="0.25">
      <c r="A114" s="155" t="s">
        <v>123</v>
      </c>
      <c r="B114" s="39" t="s">
        <v>9</v>
      </c>
      <c r="C114" s="39" t="s">
        <v>11</v>
      </c>
      <c r="D114" s="39" t="s">
        <v>13</v>
      </c>
      <c r="E114" s="39" t="s">
        <v>118</v>
      </c>
      <c r="F114" s="39"/>
      <c r="G114" s="39"/>
      <c r="H114" s="39"/>
      <c r="I114" s="16">
        <f>I115</f>
        <v>345534.93</v>
      </c>
      <c r="J114" s="16">
        <f t="shared" si="63"/>
        <v>0</v>
      </c>
      <c r="K114" s="16">
        <f t="shared" si="63"/>
        <v>345534.93</v>
      </c>
      <c r="L114" s="17" t="e">
        <f t="shared" si="63"/>
        <v>#REF!</v>
      </c>
      <c r="M114" s="151"/>
      <c r="N114" s="152"/>
      <c r="O114" s="19">
        <f>I114-J114-K114</f>
        <v>0</v>
      </c>
      <c r="P114" s="20">
        <f t="shared" si="54"/>
        <v>0</v>
      </c>
      <c r="Q114" s="251"/>
      <c r="R114" s="251"/>
      <c r="Z114" s="14"/>
      <c r="AA114" s="14"/>
      <c r="AB114" s="14"/>
      <c r="AC114" s="14"/>
      <c r="AD114" s="14"/>
    </row>
    <row r="115" spans="1:50" ht="23.25" customHeight="1" x14ac:dyDescent="0.25">
      <c r="A115" s="86" t="s">
        <v>101</v>
      </c>
      <c r="B115" s="21" t="s">
        <v>9</v>
      </c>
      <c r="C115" s="21" t="s">
        <v>11</v>
      </c>
      <c r="D115" s="21" t="s">
        <v>13</v>
      </c>
      <c r="E115" s="41" t="s">
        <v>118</v>
      </c>
      <c r="F115" s="21" t="s">
        <v>58</v>
      </c>
      <c r="G115" s="21" t="s">
        <v>102</v>
      </c>
      <c r="H115" s="21"/>
      <c r="I115" s="22">
        <v>345534.93</v>
      </c>
      <c r="J115" s="32">
        <v>0</v>
      </c>
      <c r="K115" s="32">
        <f>I115-J115</f>
        <v>345534.93</v>
      </c>
      <c r="L115" s="23" t="e">
        <f>#REF!</f>
        <v>#REF!</v>
      </c>
      <c r="M115" s="149"/>
      <c r="N115" s="150"/>
      <c r="O115" s="24">
        <f>I115-K115-J115</f>
        <v>0</v>
      </c>
      <c r="P115" s="25">
        <f t="shared" si="54"/>
        <v>0</v>
      </c>
      <c r="Q115" s="251"/>
      <c r="R115" s="251"/>
      <c r="Z115" s="14"/>
      <c r="AA115" s="14"/>
      <c r="AB115" s="14"/>
      <c r="AC115" s="14"/>
      <c r="AD115" s="14"/>
    </row>
    <row r="116" spans="1:50" s="2" customFormat="1" ht="39.75" customHeight="1" x14ac:dyDescent="0.25">
      <c r="A116" s="155" t="s">
        <v>164</v>
      </c>
      <c r="B116" s="39" t="s">
        <v>9</v>
      </c>
      <c r="C116" s="39" t="s">
        <v>11</v>
      </c>
      <c r="D116" s="39" t="s">
        <v>11</v>
      </c>
      <c r="E116" s="39" t="s">
        <v>79</v>
      </c>
      <c r="F116" s="39"/>
      <c r="G116" s="15"/>
      <c r="H116" s="15"/>
      <c r="I116" s="16">
        <f>I117+I118</f>
        <v>65000</v>
      </c>
      <c r="J116" s="16">
        <f t="shared" ref="J116:K116" si="64">J117+J118</f>
        <v>0</v>
      </c>
      <c r="K116" s="16">
        <f t="shared" si="64"/>
        <v>65000</v>
      </c>
      <c r="L116" s="64"/>
      <c r="M116" s="151"/>
      <c r="N116" s="152"/>
      <c r="O116" s="19">
        <v>0</v>
      </c>
      <c r="P116" s="20">
        <f t="shared" si="54"/>
        <v>0</v>
      </c>
      <c r="Q116" s="251"/>
      <c r="R116" s="251"/>
      <c r="S116" s="1"/>
      <c r="T116" s="14"/>
      <c r="U116" s="14"/>
      <c r="V116" s="14"/>
      <c r="W116" s="14"/>
      <c r="X116" s="14"/>
      <c r="Y116" s="14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41" t="s">
        <v>97</v>
      </c>
      <c r="B117" s="21" t="s">
        <v>9</v>
      </c>
      <c r="C117" s="21" t="s">
        <v>11</v>
      </c>
      <c r="D117" s="21" t="s">
        <v>11</v>
      </c>
      <c r="E117" s="41" t="s">
        <v>79</v>
      </c>
      <c r="F117" s="21" t="s">
        <v>58</v>
      </c>
      <c r="G117" s="21" t="s">
        <v>92</v>
      </c>
      <c r="H117" s="21"/>
      <c r="I117" s="22">
        <v>25000</v>
      </c>
      <c r="J117" s="32">
        <v>0</v>
      </c>
      <c r="K117" s="33">
        <f>I117-J117</f>
        <v>25000</v>
      </c>
      <c r="L117" s="54"/>
      <c r="M117" s="153"/>
      <c r="N117" s="154"/>
      <c r="O117" s="24">
        <f>O118</f>
        <v>0</v>
      </c>
      <c r="P117" s="25">
        <f t="shared" si="54"/>
        <v>0</v>
      </c>
      <c r="Q117" s="251"/>
      <c r="R117" s="251"/>
      <c r="S117" s="1"/>
      <c r="T117" s="14"/>
      <c r="U117" s="14"/>
      <c r="V117" s="14"/>
      <c r="W117" s="14"/>
      <c r="X117" s="14"/>
      <c r="Y117" s="14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41" t="s">
        <v>98</v>
      </c>
      <c r="B118" s="21" t="s">
        <v>9</v>
      </c>
      <c r="C118" s="21" t="s">
        <v>11</v>
      </c>
      <c r="D118" s="21" t="s">
        <v>11</v>
      </c>
      <c r="E118" s="41" t="s">
        <v>79</v>
      </c>
      <c r="F118" s="21" t="s">
        <v>58</v>
      </c>
      <c r="G118" s="21" t="s">
        <v>93</v>
      </c>
      <c r="H118" s="21"/>
      <c r="I118" s="22">
        <v>40000</v>
      </c>
      <c r="J118" s="32">
        <v>0</v>
      </c>
      <c r="K118" s="33">
        <f>I118-J118</f>
        <v>40000</v>
      </c>
      <c r="L118" s="47"/>
      <c r="M118" s="153"/>
      <c r="N118" s="154"/>
      <c r="O118" s="24">
        <f>I118-J118-K118</f>
        <v>0</v>
      </c>
      <c r="P118" s="25">
        <f t="shared" si="54"/>
        <v>0</v>
      </c>
      <c r="Q118" s="251"/>
      <c r="R118" s="251"/>
      <c r="S118" s="1"/>
      <c r="T118" s="14"/>
      <c r="U118" s="14"/>
      <c r="V118" s="14"/>
      <c r="W118" s="14"/>
      <c r="X118" s="14"/>
      <c r="Y118" s="14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55" t="s">
        <v>164</v>
      </c>
      <c r="B119" s="39" t="s">
        <v>9</v>
      </c>
      <c r="C119" s="39" t="s">
        <v>11</v>
      </c>
      <c r="D119" s="39" t="s">
        <v>11</v>
      </c>
      <c r="E119" s="39" t="s">
        <v>103</v>
      </c>
      <c r="F119" s="39"/>
      <c r="G119" s="15"/>
      <c r="H119" s="15"/>
      <c r="I119" s="16">
        <f>I120+I121</f>
        <v>15000</v>
      </c>
      <c r="J119" s="16">
        <f t="shared" ref="J119:K119" si="65">J120+J121</f>
        <v>0</v>
      </c>
      <c r="K119" s="16">
        <f t="shared" si="65"/>
        <v>15000</v>
      </c>
      <c r="L119" s="64"/>
      <c r="M119" s="151"/>
      <c r="N119" s="152"/>
      <c r="O119" s="19">
        <v>0</v>
      </c>
      <c r="P119" s="20">
        <f t="shared" si="54"/>
        <v>0</v>
      </c>
      <c r="Q119" s="251"/>
      <c r="R119" s="251"/>
      <c r="S119" s="1"/>
      <c r="T119" s="14"/>
      <c r="U119" s="14"/>
      <c r="V119" s="14"/>
      <c r="W119" s="14"/>
      <c r="X119" s="14"/>
      <c r="Y119" s="14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41" t="s">
        <v>97</v>
      </c>
      <c r="B120" s="21" t="s">
        <v>9</v>
      </c>
      <c r="C120" s="21" t="s">
        <v>11</v>
      </c>
      <c r="D120" s="21" t="s">
        <v>11</v>
      </c>
      <c r="E120" s="41" t="s">
        <v>103</v>
      </c>
      <c r="F120" s="21" t="s">
        <v>58</v>
      </c>
      <c r="G120" s="21" t="s">
        <v>92</v>
      </c>
      <c r="H120" s="21"/>
      <c r="I120" s="22">
        <v>7000</v>
      </c>
      <c r="J120" s="32">
        <v>0</v>
      </c>
      <c r="K120" s="33">
        <f>I120-J120</f>
        <v>7000</v>
      </c>
      <c r="L120" s="54"/>
      <c r="M120" s="153"/>
      <c r="N120" s="154"/>
      <c r="O120" s="24">
        <f>O121</f>
        <v>0</v>
      </c>
      <c r="P120" s="25">
        <f t="shared" si="54"/>
        <v>0</v>
      </c>
      <c r="Q120" s="251"/>
      <c r="R120" s="251"/>
      <c r="S120" s="1"/>
      <c r="T120" s="14"/>
      <c r="U120" s="14"/>
      <c r="V120" s="14"/>
      <c r="W120" s="14"/>
      <c r="X120" s="14"/>
      <c r="Y120" s="14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41" t="s">
        <v>98</v>
      </c>
      <c r="B121" s="21" t="s">
        <v>9</v>
      </c>
      <c r="C121" s="21" t="s">
        <v>11</v>
      </c>
      <c r="D121" s="21" t="s">
        <v>11</v>
      </c>
      <c r="E121" s="41" t="s">
        <v>103</v>
      </c>
      <c r="F121" s="21" t="s">
        <v>58</v>
      </c>
      <c r="G121" s="21" t="s">
        <v>93</v>
      </c>
      <c r="H121" s="21"/>
      <c r="I121" s="22">
        <v>8000</v>
      </c>
      <c r="J121" s="32">
        <v>0</v>
      </c>
      <c r="K121" s="33">
        <f>I121-J121</f>
        <v>8000</v>
      </c>
      <c r="L121" s="47"/>
      <c r="M121" s="153"/>
      <c r="N121" s="154"/>
      <c r="O121" s="24">
        <f>I121-J121-K121</f>
        <v>0</v>
      </c>
      <c r="P121" s="25">
        <f t="shared" si="54"/>
        <v>0</v>
      </c>
      <c r="Q121" s="251"/>
      <c r="R121" s="251"/>
      <c r="S121" s="1"/>
      <c r="T121" s="14"/>
      <c r="U121" s="14"/>
      <c r="V121" s="14"/>
      <c r="W121" s="14"/>
      <c r="X121" s="14"/>
      <c r="Y121" s="14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39.75" customHeight="1" x14ac:dyDescent="0.25">
      <c r="A122" s="155" t="s">
        <v>164</v>
      </c>
      <c r="B122" s="39" t="s">
        <v>9</v>
      </c>
      <c r="C122" s="39" t="s">
        <v>11</v>
      </c>
      <c r="D122" s="39" t="s">
        <v>76</v>
      </c>
      <c r="E122" s="39" t="s">
        <v>104</v>
      </c>
      <c r="F122" s="39"/>
      <c r="G122" s="15"/>
      <c r="H122" s="15"/>
      <c r="I122" s="16">
        <f>I123+I124</f>
        <v>27000</v>
      </c>
      <c r="J122" s="16">
        <f t="shared" ref="J122:K122" si="66">J123+J124</f>
        <v>0</v>
      </c>
      <c r="K122" s="16">
        <f t="shared" si="66"/>
        <v>27000</v>
      </c>
      <c r="L122" s="64"/>
      <c r="M122" s="151"/>
      <c r="N122" s="152"/>
      <c r="O122" s="19">
        <v>0</v>
      </c>
      <c r="P122" s="20">
        <f t="shared" si="54"/>
        <v>0</v>
      </c>
      <c r="Q122" s="251"/>
      <c r="R122" s="251"/>
      <c r="S122" s="1"/>
      <c r="T122" s="14"/>
      <c r="U122" s="14"/>
      <c r="V122" s="14"/>
      <c r="W122" s="14"/>
      <c r="X122" s="14"/>
      <c r="Y122" s="14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9.75" customHeight="1" x14ac:dyDescent="0.25">
      <c r="A123" s="141" t="s">
        <v>97</v>
      </c>
      <c r="B123" s="21" t="s">
        <v>9</v>
      </c>
      <c r="C123" s="21" t="s">
        <v>11</v>
      </c>
      <c r="D123" s="21" t="s">
        <v>76</v>
      </c>
      <c r="E123" s="41" t="s">
        <v>104</v>
      </c>
      <c r="F123" s="21" t="s">
        <v>58</v>
      </c>
      <c r="G123" s="21" t="s">
        <v>92</v>
      </c>
      <c r="H123" s="21"/>
      <c r="I123" s="22">
        <v>3000</v>
      </c>
      <c r="J123" s="32">
        <v>0</v>
      </c>
      <c r="K123" s="33">
        <f>I123-J123</f>
        <v>3000</v>
      </c>
      <c r="L123" s="54"/>
      <c r="M123" s="153"/>
      <c r="N123" s="154"/>
      <c r="O123" s="24">
        <f>O124</f>
        <v>0</v>
      </c>
      <c r="P123" s="25">
        <f t="shared" si="54"/>
        <v>0</v>
      </c>
      <c r="Q123" s="251"/>
      <c r="R123" s="251"/>
      <c r="S123" s="1"/>
      <c r="T123" s="14"/>
      <c r="U123" s="14"/>
      <c r="V123" s="14"/>
      <c r="W123" s="14"/>
      <c r="X123" s="14"/>
      <c r="Y123" s="14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40.5" customHeight="1" x14ac:dyDescent="0.25">
      <c r="A124" s="141" t="s">
        <v>98</v>
      </c>
      <c r="B124" s="21" t="s">
        <v>9</v>
      </c>
      <c r="C124" s="21" t="s">
        <v>11</v>
      </c>
      <c r="D124" s="21" t="s">
        <v>76</v>
      </c>
      <c r="E124" s="41" t="s">
        <v>104</v>
      </c>
      <c r="F124" s="21" t="s">
        <v>58</v>
      </c>
      <c r="G124" s="21" t="s">
        <v>93</v>
      </c>
      <c r="H124" s="21"/>
      <c r="I124" s="22">
        <v>24000</v>
      </c>
      <c r="J124" s="32">
        <v>0</v>
      </c>
      <c r="K124" s="33">
        <f>I124-J124</f>
        <v>24000</v>
      </c>
      <c r="L124" s="47"/>
      <c r="M124" s="153"/>
      <c r="N124" s="154"/>
      <c r="O124" s="24">
        <f>I124-J124-K124</f>
        <v>0</v>
      </c>
      <c r="P124" s="25">
        <f t="shared" si="54"/>
        <v>0</v>
      </c>
      <c r="Q124" s="251"/>
      <c r="R124" s="251"/>
      <c r="S124" s="1"/>
      <c r="T124" s="14"/>
      <c r="U124" s="14"/>
      <c r="V124" s="14"/>
      <c r="W124" s="14"/>
      <c r="X124" s="14"/>
      <c r="Y124" s="14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59.25" customHeight="1" x14ac:dyDescent="0.25">
      <c r="A125" s="75" t="s">
        <v>165</v>
      </c>
      <c r="B125" s="39" t="s">
        <v>9</v>
      </c>
      <c r="C125" s="39" t="s">
        <v>61</v>
      </c>
      <c r="D125" s="39" t="s">
        <v>62</v>
      </c>
      <c r="E125" s="39" t="s">
        <v>63</v>
      </c>
      <c r="F125" s="39"/>
      <c r="G125" s="39"/>
      <c r="H125" s="39"/>
      <c r="I125" s="16">
        <f>I126+I128+I130+I131+I127+I129</f>
        <v>120000</v>
      </c>
      <c r="J125" s="16">
        <f>J126+J128+J130+J131+J127+J129</f>
        <v>0</v>
      </c>
      <c r="K125" s="16">
        <f>K126+K128+K130+K131+K127+K129</f>
        <v>120000</v>
      </c>
      <c r="L125" s="16" t="e">
        <f>L126+#REF!+#REF!</f>
        <v>#REF!</v>
      </c>
      <c r="M125" s="16" t="e">
        <f>M126+#REF!+#REF!</f>
        <v>#REF!</v>
      </c>
      <c r="N125" s="16" t="e">
        <f>N126+#REF!+#REF!</f>
        <v>#REF!</v>
      </c>
      <c r="O125" s="78">
        <f>I125-J125-K125</f>
        <v>0</v>
      </c>
      <c r="P125" s="20">
        <f t="shared" si="54"/>
        <v>0</v>
      </c>
      <c r="Q125" s="251"/>
      <c r="R125" s="25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41" t="s">
        <v>42</v>
      </c>
      <c r="B126" s="21" t="s">
        <v>9</v>
      </c>
      <c r="C126" s="21" t="s">
        <v>61</v>
      </c>
      <c r="D126" s="21" t="s">
        <v>62</v>
      </c>
      <c r="E126" s="21" t="s">
        <v>63</v>
      </c>
      <c r="F126" s="21" t="s">
        <v>58</v>
      </c>
      <c r="G126" s="21" t="s">
        <v>43</v>
      </c>
      <c r="H126" s="21"/>
      <c r="I126" s="22">
        <v>60000</v>
      </c>
      <c r="J126" s="22">
        <v>0</v>
      </c>
      <c r="K126" s="22">
        <f>I126-J126</f>
        <v>60000</v>
      </c>
      <c r="L126" s="82"/>
      <c r="M126" s="153"/>
      <c r="N126" s="154"/>
      <c r="O126" s="24">
        <f>I126-J126-K126</f>
        <v>0</v>
      </c>
      <c r="P126" s="25">
        <f>J126/I126*100</f>
        <v>0</v>
      </c>
      <c r="Q126" s="251"/>
      <c r="R126" s="251"/>
      <c r="S126" s="1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41" t="s">
        <v>108</v>
      </c>
      <c r="B127" s="21" t="s">
        <v>9</v>
      </c>
      <c r="C127" s="21" t="s">
        <v>61</v>
      </c>
      <c r="D127" s="21" t="s">
        <v>62</v>
      </c>
      <c r="E127" s="21" t="s">
        <v>63</v>
      </c>
      <c r="F127" s="21" t="s">
        <v>58</v>
      </c>
      <c r="G127" s="21" t="s">
        <v>109</v>
      </c>
      <c r="H127" s="21"/>
      <c r="I127" s="22">
        <v>10000</v>
      </c>
      <c r="J127" s="32">
        <v>0</v>
      </c>
      <c r="K127" s="22">
        <f t="shared" ref="K127:K131" si="67">I127-J127</f>
        <v>10000</v>
      </c>
      <c r="L127" s="82"/>
      <c r="M127" s="153"/>
      <c r="N127" s="154"/>
      <c r="O127" s="24">
        <f t="shared" ref="O127:O140" si="68">I127-J127-K127</f>
        <v>0</v>
      </c>
      <c r="P127" s="25">
        <f>J127/I127*100</f>
        <v>0</v>
      </c>
      <c r="Q127" s="249"/>
      <c r="R127" s="250"/>
      <c r="S127" s="1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41" t="s">
        <v>94</v>
      </c>
      <c r="B128" s="21" t="s">
        <v>9</v>
      </c>
      <c r="C128" s="21" t="s">
        <v>61</v>
      </c>
      <c r="D128" s="21" t="s">
        <v>62</v>
      </c>
      <c r="E128" s="21" t="s">
        <v>63</v>
      </c>
      <c r="F128" s="21" t="s">
        <v>58</v>
      </c>
      <c r="G128" s="21" t="s">
        <v>89</v>
      </c>
      <c r="H128" s="21"/>
      <c r="I128" s="22">
        <v>5000</v>
      </c>
      <c r="J128" s="32">
        <v>0</v>
      </c>
      <c r="K128" s="22">
        <f t="shared" si="67"/>
        <v>5000</v>
      </c>
      <c r="L128" s="82"/>
      <c r="M128" s="153"/>
      <c r="N128" s="154"/>
      <c r="O128" s="24">
        <f t="shared" si="68"/>
        <v>0</v>
      </c>
      <c r="P128" s="25">
        <v>0</v>
      </c>
      <c r="Q128" s="251"/>
      <c r="R128" s="25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x14ac:dyDescent="0.25">
      <c r="A129" s="141" t="s">
        <v>96</v>
      </c>
      <c r="B129" s="21" t="s">
        <v>9</v>
      </c>
      <c r="C129" s="21" t="s">
        <v>61</v>
      </c>
      <c r="D129" s="21" t="s">
        <v>62</v>
      </c>
      <c r="E129" s="21" t="s">
        <v>63</v>
      </c>
      <c r="F129" s="21" t="s">
        <v>58</v>
      </c>
      <c r="G129" s="21" t="s">
        <v>91</v>
      </c>
      <c r="H129" s="21"/>
      <c r="I129" s="22">
        <v>0</v>
      </c>
      <c r="J129" s="32">
        <v>0</v>
      </c>
      <c r="K129" s="22">
        <f t="shared" si="67"/>
        <v>0</v>
      </c>
      <c r="L129" s="82"/>
      <c r="M129" s="153"/>
      <c r="N129" s="154"/>
      <c r="O129" s="24">
        <f t="shared" si="68"/>
        <v>0</v>
      </c>
      <c r="P129" s="25"/>
      <c r="Q129" s="249"/>
      <c r="R129" s="250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37.5" customHeight="1" x14ac:dyDescent="0.25">
      <c r="A130" s="141" t="s">
        <v>97</v>
      </c>
      <c r="B130" s="21" t="s">
        <v>9</v>
      </c>
      <c r="C130" s="21" t="s">
        <v>61</v>
      </c>
      <c r="D130" s="21" t="s">
        <v>62</v>
      </c>
      <c r="E130" s="21" t="s">
        <v>63</v>
      </c>
      <c r="F130" s="21" t="s">
        <v>58</v>
      </c>
      <c r="G130" s="21" t="s">
        <v>92</v>
      </c>
      <c r="H130" s="21"/>
      <c r="I130" s="22">
        <v>10000</v>
      </c>
      <c r="J130" s="32">
        <v>0</v>
      </c>
      <c r="K130" s="22">
        <f t="shared" si="67"/>
        <v>10000</v>
      </c>
      <c r="L130" s="82"/>
      <c r="M130" s="153"/>
      <c r="N130" s="154"/>
      <c r="O130" s="24">
        <f t="shared" si="68"/>
        <v>0</v>
      </c>
      <c r="P130" s="25">
        <v>0</v>
      </c>
      <c r="Q130" s="251"/>
      <c r="R130" s="25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x14ac:dyDescent="0.25">
      <c r="A131" s="141" t="s">
        <v>98</v>
      </c>
      <c r="B131" s="21" t="s">
        <v>9</v>
      </c>
      <c r="C131" s="21" t="s">
        <v>61</v>
      </c>
      <c r="D131" s="21" t="s">
        <v>62</v>
      </c>
      <c r="E131" s="21" t="s">
        <v>63</v>
      </c>
      <c r="F131" s="21" t="s">
        <v>58</v>
      </c>
      <c r="G131" s="21" t="s">
        <v>93</v>
      </c>
      <c r="H131" s="21"/>
      <c r="I131" s="22">
        <v>35000</v>
      </c>
      <c r="J131" s="32">
        <v>0</v>
      </c>
      <c r="K131" s="22">
        <f t="shared" si="67"/>
        <v>35000</v>
      </c>
      <c r="L131" s="82"/>
      <c r="M131" s="153"/>
      <c r="N131" s="154"/>
      <c r="O131" s="24">
        <f t="shared" si="68"/>
        <v>0</v>
      </c>
      <c r="P131" s="25">
        <f t="shared" ref="P131:P153" si="69">J131/I131*100</f>
        <v>0</v>
      </c>
      <c r="Q131" s="251"/>
      <c r="R131" s="25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82.5" hidden="1" customHeight="1" x14ac:dyDescent="0.25">
      <c r="A132" s="155" t="s">
        <v>110</v>
      </c>
      <c r="B132" s="39" t="s">
        <v>9</v>
      </c>
      <c r="C132" s="39" t="s">
        <v>11</v>
      </c>
      <c r="D132" s="39" t="s">
        <v>11</v>
      </c>
      <c r="E132" s="39" t="s">
        <v>111</v>
      </c>
      <c r="F132" s="39"/>
      <c r="G132" s="15"/>
      <c r="H132" s="15"/>
      <c r="I132" s="16">
        <f>I133+I134</f>
        <v>0</v>
      </c>
      <c r="J132" s="16">
        <f t="shared" ref="J132:K132" si="70">J133+J134</f>
        <v>0</v>
      </c>
      <c r="K132" s="16">
        <f t="shared" si="70"/>
        <v>0</v>
      </c>
      <c r="L132" s="64"/>
      <c r="M132" s="151"/>
      <c r="N132" s="152"/>
      <c r="O132" s="19">
        <f t="shared" si="68"/>
        <v>0</v>
      </c>
      <c r="P132" s="20" t="e">
        <f t="shared" si="69"/>
        <v>#DIV/0!</v>
      </c>
      <c r="Q132" s="273"/>
      <c r="R132" s="27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18.75" hidden="1" x14ac:dyDescent="0.25">
      <c r="A133" s="141" t="s">
        <v>26</v>
      </c>
      <c r="B133" s="21" t="s">
        <v>9</v>
      </c>
      <c r="C133" s="21" t="s">
        <v>11</v>
      </c>
      <c r="D133" s="21" t="s">
        <v>11</v>
      </c>
      <c r="E133" s="41" t="s">
        <v>111</v>
      </c>
      <c r="F133" s="21" t="s">
        <v>58</v>
      </c>
      <c r="G133" s="21" t="s">
        <v>27</v>
      </c>
      <c r="H133" s="21"/>
      <c r="I133" s="108">
        <v>0</v>
      </c>
      <c r="J133" s="109">
        <v>0</v>
      </c>
      <c r="K133" s="33">
        <f>I133-J133</f>
        <v>0</v>
      </c>
      <c r="L133" s="54"/>
      <c r="M133" s="153"/>
      <c r="N133" s="154"/>
      <c r="O133" s="24">
        <f t="shared" si="68"/>
        <v>0</v>
      </c>
      <c r="P133" s="25" t="e">
        <f t="shared" si="69"/>
        <v>#DIV/0!</v>
      </c>
      <c r="Q133" s="275"/>
      <c r="R133" s="27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86" t="s">
        <v>30</v>
      </c>
      <c r="B134" s="21" t="s">
        <v>9</v>
      </c>
      <c r="C134" s="21" t="s">
        <v>11</v>
      </c>
      <c r="D134" s="21" t="s">
        <v>11</v>
      </c>
      <c r="E134" s="41" t="s">
        <v>111</v>
      </c>
      <c r="F134" s="21" t="s">
        <v>58</v>
      </c>
      <c r="G134" s="21" t="s">
        <v>31</v>
      </c>
      <c r="H134" s="21"/>
      <c r="I134" s="108">
        <v>0</v>
      </c>
      <c r="J134" s="109">
        <v>0</v>
      </c>
      <c r="K134" s="33">
        <f>I134-J134</f>
        <v>0</v>
      </c>
      <c r="L134" s="47"/>
      <c r="M134" s="153"/>
      <c r="N134" s="154"/>
      <c r="O134" s="24">
        <f t="shared" si="68"/>
        <v>0</v>
      </c>
      <c r="P134" s="25" t="e">
        <f t="shared" si="69"/>
        <v>#DIV/0!</v>
      </c>
      <c r="Q134" s="277"/>
      <c r="R134" s="278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65.25" customHeight="1" x14ac:dyDescent="0.25">
      <c r="A135" s="162" t="s">
        <v>124</v>
      </c>
      <c r="B135" s="91" t="s">
        <v>9</v>
      </c>
      <c r="C135" s="91" t="s">
        <v>61</v>
      </c>
      <c r="D135" s="91" t="s">
        <v>13</v>
      </c>
      <c r="E135" s="91" t="s">
        <v>119</v>
      </c>
      <c r="F135" s="91"/>
      <c r="G135" s="92"/>
      <c r="H135" s="92"/>
      <c r="I135" s="16">
        <f>I137+I136</f>
        <v>40000</v>
      </c>
      <c r="J135" s="16">
        <f t="shared" ref="J135:N135" si="71">J137+J136</f>
        <v>0</v>
      </c>
      <c r="K135" s="16">
        <f t="shared" si="71"/>
        <v>40000</v>
      </c>
      <c r="L135" s="16">
        <f t="shared" si="71"/>
        <v>0</v>
      </c>
      <c r="M135" s="16">
        <f t="shared" si="71"/>
        <v>0</v>
      </c>
      <c r="N135" s="16">
        <f t="shared" si="71"/>
        <v>0</v>
      </c>
      <c r="O135" s="19">
        <f>I135-J135-K135</f>
        <v>0</v>
      </c>
      <c r="P135" s="20">
        <f t="shared" si="69"/>
        <v>0</v>
      </c>
      <c r="Q135" s="273"/>
      <c r="R135" s="27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33.75" customHeight="1" x14ac:dyDescent="0.25">
      <c r="A136" s="141" t="s">
        <v>46</v>
      </c>
      <c r="B136" s="99" t="s">
        <v>9</v>
      </c>
      <c r="C136" s="99" t="s">
        <v>61</v>
      </c>
      <c r="D136" s="99" t="s">
        <v>13</v>
      </c>
      <c r="E136" s="100" t="s">
        <v>119</v>
      </c>
      <c r="F136" s="99" t="s">
        <v>58</v>
      </c>
      <c r="G136" s="99" t="s">
        <v>47</v>
      </c>
      <c r="H136" s="99"/>
      <c r="I136" s="22">
        <v>0</v>
      </c>
      <c r="J136" s="32">
        <v>0</v>
      </c>
      <c r="K136" s="33">
        <f t="shared" ref="K136" si="72">I136-J136</f>
        <v>0</v>
      </c>
      <c r="L136" s="101"/>
      <c r="M136" s="153"/>
      <c r="N136" s="154"/>
      <c r="O136" s="24">
        <f t="shared" ref="O136" si="73">I136-J136-K136</f>
        <v>0</v>
      </c>
      <c r="P136" s="25" t="e">
        <f t="shared" ref="P136" si="74">J136/I136*100</f>
        <v>#DIV/0!</v>
      </c>
      <c r="Q136" s="275"/>
      <c r="R136" s="27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2" customHeight="1" x14ac:dyDescent="0.25">
      <c r="A137" s="141" t="s">
        <v>97</v>
      </c>
      <c r="B137" s="99" t="s">
        <v>9</v>
      </c>
      <c r="C137" s="99" t="s">
        <v>61</v>
      </c>
      <c r="D137" s="99" t="s">
        <v>13</v>
      </c>
      <c r="E137" s="100" t="s">
        <v>119</v>
      </c>
      <c r="F137" s="99" t="s">
        <v>58</v>
      </c>
      <c r="G137" s="99" t="s">
        <v>92</v>
      </c>
      <c r="H137" s="99"/>
      <c r="I137" s="22">
        <v>40000</v>
      </c>
      <c r="J137" s="32">
        <v>0</v>
      </c>
      <c r="K137" s="33">
        <f t="shared" ref="K137:K139" si="75">I137-J137</f>
        <v>40000</v>
      </c>
      <c r="L137" s="101"/>
      <c r="M137" s="153"/>
      <c r="N137" s="154"/>
      <c r="O137" s="24">
        <f t="shared" si="68"/>
        <v>0</v>
      </c>
      <c r="P137" s="25">
        <f t="shared" si="69"/>
        <v>0</v>
      </c>
      <c r="Q137" s="277"/>
      <c r="R137" s="27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62" t="s">
        <v>125</v>
      </c>
      <c r="B138" s="91" t="s">
        <v>9</v>
      </c>
      <c r="C138" s="91" t="s">
        <v>11</v>
      </c>
      <c r="D138" s="91" t="s">
        <v>13</v>
      </c>
      <c r="E138" s="91" t="s">
        <v>120</v>
      </c>
      <c r="F138" s="91"/>
      <c r="G138" s="91"/>
      <c r="H138" s="91"/>
      <c r="I138" s="93">
        <f>I139</f>
        <v>0</v>
      </c>
      <c r="J138" s="93">
        <f t="shared" ref="J138:K138" si="76">J139</f>
        <v>0</v>
      </c>
      <c r="K138" s="93">
        <f t="shared" si="76"/>
        <v>0</v>
      </c>
      <c r="L138" s="102"/>
      <c r="M138" s="160"/>
      <c r="N138" s="161"/>
      <c r="O138" s="19">
        <f>I138-J138-K138</f>
        <v>0</v>
      </c>
      <c r="P138" s="20" t="e">
        <f t="shared" si="69"/>
        <v>#DIV/0!</v>
      </c>
      <c r="Q138" s="273"/>
      <c r="R138" s="27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86" t="s">
        <v>46</v>
      </c>
      <c r="B139" s="99" t="s">
        <v>9</v>
      </c>
      <c r="C139" s="99" t="s">
        <v>11</v>
      </c>
      <c r="D139" s="99" t="s">
        <v>13</v>
      </c>
      <c r="E139" s="100" t="s">
        <v>120</v>
      </c>
      <c r="F139" s="99" t="s">
        <v>58</v>
      </c>
      <c r="G139" s="99" t="s">
        <v>47</v>
      </c>
      <c r="H139" s="99"/>
      <c r="I139" s="105">
        <v>0</v>
      </c>
      <c r="J139" s="126">
        <v>0</v>
      </c>
      <c r="K139" s="105">
        <f t="shared" si="75"/>
        <v>0</v>
      </c>
      <c r="L139" s="101"/>
      <c r="M139" s="153"/>
      <c r="N139" s="154"/>
      <c r="O139" s="106">
        <f t="shared" si="68"/>
        <v>0</v>
      </c>
      <c r="P139" s="107" t="e">
        <f t="shared" si="69"/>
        <v>#DIV/0!</v>
      </c>
      <c r="Q139" s="277"/>
      <c r="R139" s="278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55" t="s">
        <v>112</v>
      </c>
      <c r="B140" s="91" t="s">
        <v>9</v>
      </c>
      <c r="C140" s="91" t="s">
        <v>11</v>
      </c>
      <c r="D140" s="91" t="s">
        <v>76</v>
      </c>
      <c r="E140" s="91" t="s">
        <v>77</v>
      </c>
      <c r="F140" s="91"/>
      <c r="G140" s="92"/>
      <c r="H140" s="92"/>
      <c r="I140" s="93">
        <f>I141+I142</f>
        <v>0</v>
      </c>
      <c r="J140" s="93">
        <f>J141+J142</f>
        <v>0</v>
      </c>
      <c r="K140" s="93">
        <f>K141+K142</f>
        <v>0</v>
      </c>
      <c r="L140" s="93">
        <f t="shared" ref="L140:N140" si="77">L141</f>
        <v>0</v>
      </c>
      <c r="M140" s="93">
        <f t="shared" si="77"/>
        <v>0</v>
      </c>
      <c r="N140" s="93">
        <f t="shared" si="77"/>
        <v>0</v>
      </c>
      <c r="O140" s="94">
        <f t="shared" si="68"/>
        <v>0</v>
      </c>
      <c r="P140" s="95" t="e">
        <f t="shared" si="69"/>
        <v>#DIV/0!</v>
      </c>
      <c r="Q140" s="273"/>
      <c r="R140" s="27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41" t="s">
        <v>40</v>
      </c>
      <c r="B141" s="21" t="s">
        <v>9</v>
      </c>
      <c r="C141" s="21" t="s">
        <v>11</v>
      </c>
      <c r="D141" s="21" t="s">
        <v>76</v>
      </c>
      <c r="E141" s="21" t="s">
        <v>77</v>
      </c>
      <c r="F141" s="21" t="s">
        <v>58</v>
      </c>
      <c r="G141" s="21" t="s">
        <v>41</v>
      </c>
      <c r="H141" s="21"/>
      <c r="I141" s="108"/>
      <c r="J141" s="108"/>
      <c r="K141" s="22">
        <f>I141-J141</f>
        <v>0</v>
      </c>
      <c r="L141" s="96"/>
      <c r="M141" s="97"/>
      <c r="N141" s="98"/>
      <c r="O141" s="24">
        <f>I141-J141-K141</f>
        <v>0</v>
      </c>
      <c r="P141" s="25" t="e">
        <f t="shared" si="69"/>
        <v>#DIV/0!</v>
      </c>
      <c r="Q141" s="277"/>
      <c r="R141" s="27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86" t="s">
        <v>46</v>
      </c>
      <c r="B142" s="21" t="s">
        <v>9</v>
      </c>
      <c r="C142" s="21" t="s">
        <v>11</v>
      </c>
      <c r="D142" s="21" t="s">
        <v>76</v>
      </c>
      <c r="E142" s="21" t="s">
        <v>77</v>
      </c>
      <c r="F142" s="21" t="s">
        <v>58</v>
      </c>
      <c r="G142" s="21" t="s">
        <v>47</v>
      </c>
      <c r="H142" s="21"/>
      <c r="I142" s="108"/>
      <c r="J142" s="108">
        <v>0</v>
      </c>
      <c r="K142" s="22">
        <f>I142-J142</f>
        <v>0</v>
      </c>
      <c r="L142" s="96"/>
      <c r="M142" s="97"/>
      <c r="N142" s="98"/>
      <c r="O142" s="24">
        <f t="shared" ref="O142" si="78">I142-J142-K142</f>
        <v>0</v>
      </c>
      <c r="P142" s="25" t="e">
        <f t="shared" si="69"/>
        <v>#DIV/0!</v>
      </c>
      <c r="Q142" s="207"/>
      <c r="R142" s="20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38" t="s">
        <v>121</v>
      </c>
      <c r="B143" s="91" t="s">
        <v>9</v>
      </c>
      <c r="C143" s="91" t="s">
        <v>11</v>
      </c>
      <c r="D143" s="91" t="s">
        <v>13</v>
      </c>
      <c r="E143" s="91" t="s">
        <v>117</v>
      </c>
      <c r="F143" s="91"/>
      <c r="G143" s="91"/>
      <c r="H143" s="91"/>
      <c r="I143" s="93">
        <f>I144</f>
        <v>0</v>
      </c>
      <c r="J143" s="93">
        <f t="shared" ref="J143:K143" si="79">J144</f>
        <v>0</v>
      </c>
      <c r="K143" s="93">
        <f t="shared" si="79"/>
        <v>0</v>
      </c>
      <c r="L143" s="102"/>
      <c r="M143" s="160"/>
      <c r="N143" s="161"/>
      <c r="O143" s="19">
        <f>I143-J143-K143</f>
        <v>0</v>
      </c>
      <c r="P143" s="20" t="e">
        <f t="shared" si="69"/>
        <v>#DIV/0!</v>
      </c>
      <c r="Q143" s="273"/>
      <c r="R143" s="27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86" t="s">
        <v>46</v>
      </c>
      <c r="B144" s="99" t="s">
        <v>9</v>
      </c>
      <c r="C144" s="99" t="s">
        <v>11</v>
      </c>
      <c r="D144" s="99" t="s">
        <v>13</v>
      </c>
      <c r="E144" s="92" t="s">
        <v>126</v>
      </c>
      <c r="F144" s="99" t="s">
        <v>58</v>
      </c>
      <c r="G144" s="99" t="s">
        <v>47</v>
      </c>
      <c r="H144" s="99"/>
      <c r="I144" s="110">
        <v>0</v>
      </c>
      <c r="J144" s="111">
        <v>0</v>
      </c>
      <c r="K144" s="105">
        <f t="shared" ref="K144" si="80">I144-J144</f>
        <v>0</v>
      </c>
      <c r="L144" s="101"/>
      <c r="M144" s="153"/>
      <c r="N144" s="154"/>
      <c r="O144" s="106">
        <f t="shared" ref="O144:O146" si="81">I144-J144-K144</f>
        <v>0</v>
      </c>
      <c r="P144" s="107" t="e">
        <f t="shared" si="69"/>
        <v>#DIV/0!</v>
      </c>
      <c r="Q144" s="277"/>
      <c r="R144" s="278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3" customHeight="1" x14ac:dyDescent="0.25">
      <c r="A145" s="155" t="s">
        <v>167</v>
      </c>
      <c r="B145" s="39" t="s">
        <v>9</v>
      </c>
      <c r="C145" s="39" t="s">
        <v>11</v>
      </c>
      <c r="D145" s="39" t="s">
        <v>13</v>
      </c>
      <c r="E145" s="39" t="s">
        <v>135</v>
      </c>
      <c r="F145" s="39"/>
      <c r="G145" s="39"/>
      <c r="H145" s="39"/>
      <c r="I145" s="16">
        <f>I146</f>
        <v>5533.33</v>
      </c>
      <c r="J145" s="53">
        <f>J146</f>
        <v>0</v>
      </c>
      <c r="K145" s="53">
        <f>I145-J145</f>
        <v>5533.33</v>
      </c>
      <c r="L145" s="17" t="e">
        <f>L146</f>
        <v>#REF!</v>
      </c>
      <c r="M145" s="151"/>
      <c r="N145" s="152"/>
      <c r="O145" s="19">
        <f t="shared" si="81"/>
        <v>0</v>
      </c>
      <c r="P145" s="20">
        <f>J145/I145*100</f>
        <v>0</v>
      </c>
      <c r="Q145" s="251"/>
      <c r="R145" s="251"/>
      <c r="S145" s="14"/>
    </row>
    <row r="146" spans="1:50" ht="18.75" x14ac:dyDescent="0.25">
      <c r="A146" s="86" t="s">
        <v>101</v>
      </c>
      <c r="B146" s="21" t="s">
        <v>9</v>
      </c>
      <c r="C146" s="21" t="s">
        <v>11</v>
      </c>
      <c r="D146" s="21" t="s">
        <v>13</v>
      </c>
      <c r="E146" s="21" t="s">
        <v>135</v>
      </c>
      <c r="F146" s="21" t="s">
        <v>58</v>
      </c>
      <c r="G146" s="21" t="s">
        <v>102</v>
      </c>
      <c r="H146" s="21"/>
      <c r="I146" s="22">
        <v>5533.33</v>
      </c>
      <c r="J146" s="32">
        <v>0</v>
      </c>
      <c r="K146" s="32">
        <f>I146-J146</f>
        <v>5533.33</v>
      </c>
      <c r="L146" s="23" t="e">
        <f>#REF!</f>
        <v>#REF!</v>
      </c>
      <c r="M146" s="149"/>
      <c r="N146" s="150"/>
      <c r="O146" s="24">
        <f t="shared" si="81"/>
        <v>0</v>
      </c>
      <c r="P146" s="25">
        <f>J146/I146*100</f>
        <v>0</v>
      </c>
      <c r="Q146" s="251"/>
      <c r="R146" s="251"/>
      <c r="Z146" s="14"/>
      <c r="AA146" s="14"/>
      <c r="AB146" s="14"/>
      <c r="AC146" s="14"/>
      <c r="AD146" s="14"/>
    </row>
    <row r="147" spans="1:50" s="2" customFormat="1" ht="54" customHeight="1" x14ac:dyDescent="0.25">
      <c r="A147" s="162" t="s">
        <v>166</v>
      </c>
      <c r="B147" s="91" t="s">
        <v>9</v>
      </c>
      <c r="C147" s="91" t="s">
        <v>11</v>
      </c>
      <c r="D147" s="91" t="s">
        <v>11</v>
      </c>
      <c r="E147" s="91" t="s">
        <v>111</v>
      </c>
      <c r="F147" s="91"/>
      <c r="G147" s="91"/>
      <c r="H147" s="91"/>
      <c r="I147" s="93">
        <f>I148+I149</f>
        <v>130000</v>
      </c>
      <c r="J147" s="93">
        <f>J149+J148</f>
        <v>0</v>
      </c>
      <c r="K147" s="93">
        <f>K149+K148</f>
        <v>130000</v>
      </c>
      <c r="L147" s="102"/>
      <c r="M147" s="160"/>
      <c r="N147" s="161"/>
      <c r="O147" s="19">
        <f>I147-J147-K147</f>
        <v>0</v>
      </c>
      <c r="P147" s="20">
        <f t="shared" si="69"/>
        <v>0</v>
      </c>
      <c r="Q147" s="273"/>
      <c r="R147" s="27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59" t="s">
        <v>26</v>
      </c>
      <c r="B148" s="99" t="s">
        <v>9</v>
      </c>
      <c r="C148" s="99" t="s">
        <v>11</v>
      </c>
      <c r="D148" s="99" t="s">
        <v>11</v>
      </c>
      <c r="E148" s="99" t="s">
        <v>111</v>
      </c>
      <c r="F148" s="99" t="s">
        <v>58</v>
      </c>
      <c r="G148" s="99" t="s">
        <v>27</v>
      </c>
      <c r="H148" s="113"/>
      <c r="I148" s="103">
        <v>99846.39</v>
      </c>
      <c r="J148" s="104">
        <v>0</v>
      </c>
      <c r="K148" s="103">
        <f>I148-J148</f>
        <v>99846.39</v>
      </c>
      <c r="L148" s="115"/>
      <c r="M148" s="149"/>
      <c r="N148" s="150"/>
      <c r="O148" s="106">
        <f t="shared" ref="O148:O149" si="82">I148-J148-K148</f>
        <v>0</v>
      </c>
      <c r="P148" s="107">
        <f t="shared" si="69"/>
        <v>0</v>
      </c>
      <c r="Q148" s="275"/>
      <c r="R148" s="276"/>
    </row>
    <row r="149" spans="1:50" s="2" customFormat="1" ht="27.75" customHeight="1" x14ac:dyDescent="0.25">
      <c r="A149" s="141" t="s">
        <v>30</v>
      </c>
      <c r="B149" s="99" t="s">
        <v>9</v>
      </c>
      <c r="C149" s="99" t="s">
        <v>11</v>
      </c>
      <c r="D149" s="99" t="s">
        <v>11</v>
      </c>
      <c r="E149" s="99" t="s">
        <v>111</v>
      </c>
      <c r="F149" s="99" t="s">
        <v>58</v>
      </c>
      <c r="G149" s="99" t="s">
        <v>31</v>
      </c>
      <c r="H149" s="99"/>
      <c r="I149" s="103">
        <v>30153.61</v>
      </c>
      <c r="J149" s="104">
        <v>0</v>
      </c>
      <c r="K149" s="103">
        <f>I149-J149</f>
        <v>30153.61</v>
      </c>
      <c r="L149" s="115"/>
      <c r="M149" s="147"/>
      <c r="N149" s="148"/>
      <c r="O149" s="106">
        <f t="shared" si="82"/>
        <v>0</v>
      </c>
      <c r="P149" s="107">
        <f t="shared" si="69"/>
        <v>0</v>
      </c>
      <c r="Q149" s="277"/>
      <c r="R149" s="27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62" t="s">
        <v>130</v>
      </c>
      <c r="B150" s="91" t="s">
        <v>9</v>
      </c>
      <c r="C150" s="91" t="s">
        <v>11</v>
      </c>
      <c r="D150" s="91" t="s">
        <v>76</v>
      </c>
      <c r="E150" s="91" t="s">
        <v>129</v>
      </c>
      <c r="F150" s="91"/>
      <c r="G150" s="91"/>
      <c r="H150" s="91"/>
      <c r="I150" s="93">
        <f>I151</f>
        <v>0</v>
      </c>
      <c r="J150" s="93">
        <f t="shared" ref="J150:K152" si="83">J151</f>
        <v>0</v>
      </c>
      <c r="K150" s="93">
        <f t="shared" si="83"/>
        <v>0</v>
      </c>
      <c r="L150" s="102"/>
      <c r="M150" s="160"/>
      <c r="N150" s="161"/>
      <c r="O150" s="19">
        <f>I150-J150-K150</f>
        <v>0</v>
      </c>
      <c r="P150" s="20" t="e">
        <f t="shared" si="69"/>
        <v>#DIV/0!</v>
      </c>
      <c r="Q150" s="273"/>
      <c r="R150" s="27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86" t="s">
        <v>42</v>
      </c>
      <c r="B151" s="99" t="s">
        <v>9</v>
      </c>
      <c r="C151" s="99" t="s">
        <v>11</v>
      </c>
      <c r="D151" s="99" t="s">
        <v>76</v>
      </c>
      <c r="E151" s="92" t="s">
        <v>129</v>
      </c>
      <c r="F151" s="99" t="s">
        <v>58</v>
      </c>
      <c r="G151" s="99" t="s">
        <v>43</v>
      </c>
      <c r="H151" s="99"/>
      <c r="I151" s="105">
        <v>0</v>
      </c>
      <c r="J151" s="126">
        <v>0</v>
      </c>
      <c r="K151" s="105">
        <f t="shared" ref="K151" si="84">I151-J151</f>
        <v>0</v>
      </c>
      <c r="L151" s="101"/>
      <c r="M151" s="153"/>
      <c r="N151" s="154"/>
      <c r="O151" s="106">
        <f t="shared" ref="O151" si="85">I151-J151-K151</f>
        <v>0</v>
      </c>
      <c r="P151" s="107" t="e">
        <f t="shared" si="69"/>
        <v>#DIV/0!</v>
      </c>
      <c r="Q151" s="277"/>
      <c r="R151" s="278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62" t="s">
        <v>140</v>
      </c>
      <c r="B152" s="91" t="s">
        <v>9</v>
      </c>
      <c r="C152" s="91" t="s">
        <v>11</v>
      </c>
      <c r="D152" s="91" t="s">
        <v>76</v>
      </c>
      <c r="E152" s="91" t="s">
        <v>168</v>
      </c>
      <c r="F152" s="91" t="s">
        <v>58</v>
      </c>
      <c r="G152" s="91"/>
      <c r="H152" s="91"/>
      <c r="I152" s="93">
        <f>I153</f>
        <v>3500000</v>
      </c>
      <c r="J152" s="93">
        <f t="shared" si="83"/>
        <v>0</v>
      </c>
      <c r="K152" s="93">
        <f t="shared" si="83"/>
        <v>3500000</v>
      </c>
      <c r="L152" s="102"/>
      <c r="M152" s="160"/>
      <c r="N152" s="161"/>
      <c r="O152" s="19">
        <f>I152-J152-K152</f>
        <v>0</v>
      </c>
      <c r="P152" s="20">
        <f t="shared" si="69"/>
        <v>0</v>
      </c>
      <c r="Q152" s="273"/>
      <c r="R152" s="27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86" t="s">
        <v>42</v>
      </c>
      <c r="B153" s="99" t="s">
        <v>9</v>
      </c>
      <c r="C153" s="99" t="s">
        <v>11</v>
      </c>
      <c r="D153" s="99" t="s">
        <v>76</v>
      </c>
      <c r="E153" s="100" t="s">
        <v>168</v>
      </c>
      <c r="F153" s="99" t="s">
        <v>58</v>
      </c>
      <c r="G153" s="99" t="s">
        <v>41</v>
      </c>
      <c r="H153" s="99"/>
      <c r="I153" s="103">
        <v>3500000</v>
      </c>
      <c r="J153" s="104">
        <v>0</v>
      </c>
      <c r="K153" s="105">
        <f t="shared" ref="K153" si="86">I153-J153</f>
        <v>3500000</v>
      </c>
      <c r="L153" s="101"/>
      <c r="M153" s="153"/>
      <c r="N153" s="154"/>
      <c r="O153" s="106">
        <f>I153-J153-K153</f>
        <v>0</v>
      </c>
      <c r="P153" s="107">
        <f t="shared" si="69"/>
        <v>0</v>
      </c>
      <c r="Q153" s="277"/>
      <c r="R153" s="278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246" t="s">
        <v>64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67"/>
      <c r="Q154" s="263"/>
      <c r="R154" s="264"/>
    </row>
    <row r="155" spans="1:50" ht="78" x14ac:dyDescent="0.25">
      <c r="A155" s="49" t="s">
        <v>8</v>
      </c>
      <c r="B155" s="50" t="s">
        <v>9</v>
      </c>
      <c r="C155" s="50"/>
      <c r="D155" s="50"/>
      <c r="E155" s="50"/>
      <c r="F155" s="50"/>
      <c r="G155" s="50"/>
      <c r="H155" s="50"/>
      <c r="I155" s="51">
        <f>I156+I173</f>
        <v>17332932.050000001</v>
      </c>
      <c r="J155" s="51">
        <f t="shared" ref="J155:N155" si="87">J156+J173</f>
        <v>0</v>
      </c>
      <c r="K155" s="51">
        <f t="shared" si="87"/>
        <v>17332932.050000001</v>
      </c>
      <c r="L155" s="51" t="e">
        <f t="shared" si="87"/>
        <v>#REF!</v>
      </c>
      <c r="M155" s="51" t="e">
        <f t="shared" si="87"/>
        <v>#REF!</v>
      </c>
      <c r="N155" s="51" t="e">
        <f t="shared" si="87"/>
        <v>#REF!</v>
      </c>
      <c r="O155" s="51">
        <f t="shared" ref="O155" si="88">O156+O173+O163+O177+O179+O184+O167+O170+O159+O161</f>
        <v>0</v>
      </c>
      <c r="P155" s="51">
        <f>(P156+P173)/2</f>
        <v>0</v>
      </c>
      <c r="Q155" s="251"/>
      <c r="R155" s="251"/>
    </row>
    <row r="156" spans="1:50" ht="24" customHeight="1" x14ac:dyDescent="0.25">
      <c r="A156" s="139" t="s">
        <v>151</v>
      </c>
      <c r="B156" s="8" t="s">
        <v>9</v>
      </c>
      <c r="C156" s="8" t="s">
        <v>11</v>
      </c>
      <c r="D156" s="8"/>
      <c r="E156" s="8"/>
      <c r="F156" s="8"/>
      <c r="G156" s="8"/>
      <c r="H156" s="8"/>
      <c r="I156" s="173">
        <f>I157+I159+I161+I167+I157+I170</f>
        <v>12074577.41</v>
      </c>
      <c r="J156" s="173">
        <f t="shared" ref="J156:K156" si="89">J157+J159+J161+J167+J157+J170</f>
        <v>0</v>
      </c>
      <c r="K156" s="173">
        <f t="shared" si="89"/>
        <v>12074577.41</v>
      </c>
      <c r="L156" s="9" t="e">
        <f t="shared" ref="L156:N156" si="90">L157</f>
        <v>#REF!</v>
      </c>
      <c r="M156" s="9">
        <f t="shared" si="90"/>
        <v>0</v>
      </c>
      <c r="N156" s="9">
        <f t="shared" si="90"/>
        <v>0</v>
      </c>
      <c r="O156" s="9">
        <f t="shared" ref="O156:O182" si="91">I156-J156-K156</f>
        <v>0</v>
      </c>
      <c r="P156" s="11">
        <f t="shared" ref="P156:P165" si="92">J156/I156*100</f>
        <v>0</v>
      </c>
      <c r="Q156" s="251"/>
      <c r="R156" s="251"/>
    </row>
    <row r="157" spans="1:50" ht="102.75" customHeight="1" x14ac:dyDescent="0.25">
      <c r="A157" s="155" t="s">
        <v>174</v>
      </c>
      <c r="B157" s="39" t="s">
        <v>9</v>
      </c>
      <c r="C157" s="39" t="s">
        <v>11</v>
      </c>
      <c r="D157" s="39" t="s">
        <v>13</v>
      </c>
      <c r="E157" s="39" t="s">
        <v>65</v>
      </c>
      <c r="F157" s="39"/>
      <c r="G157" s="39"/>
      <c r="H157" s="39"/>
      <c r="I157" s="16">
        <f>I158</f>
        <v>217000</v>
      </c>
      <c r="J157" s="53">
        <f>J158</f>
        <v>0</v>
      </c>
      <c r="K157" s="53">
        <f t="shared" ref="K157:K160" si="93">I157-J157</f>
        <v>217000</v>
      </c>
      <c r="L157" s="17" t="e">
        <f>L158</f>
        <v>#REF!</v>
      </c>
      <c r="M157" s="151"/>
      <c r="N157" s="152"/>
      <c r="O157" s="19">
        <f t="shared" si="91"/>
        <v>0</v>
      </c>
      <c r="P157" s="20">
        <f t="shared" si="92"/>
        <v>0</v>
      </c>
      <c r="Q157" s="251"/>
      <c r="R157" s="251"/>
      <c r="S157" s="14"/>
    </row>
    <row r="158" spans="1:50" ht="18.75" x14ac:dyDescent="0.25">
      <c r="A158" s="86" t="s">
        <v>101</v>
      </c>
      <c r="B158" s="21" t="s">
        <v>9</v>
      </c>
      <c r="C158" s="21" t="s">
        <v>11</v>
      </c>
      <c r="D158" s="21" t="s">
        <v>13</v>
      </c>
      <c r="E158" s="41" t="s">
        <v>65</v>
      </c>
      <c r="F158" s="21" t="s">
        <v>58</v>
      </c>
      <c r="G158" s="21" t="s">
        <v>102</v>
      </c>
      <c r="H158" s="21"/>
      <c r="I158" s="22">
        <v>217000</v>
      </c>
      <c r="J158" s="32">
        <v>0</v>
      </c>
      <c r="K158" s="32">
        <f t="shared" si="93"/>
        <v>217000</v>
      </c>
      <c r="L158" s="23" t="e">
        <f>#REF!</f>
        <v>#REF!</v>
      </c>
      <c r="M158" s="149"/>
      <c r="N158" s="150"/>
      <c r="O158" s="24">
        <f t="shared" si="91"/>
        <v>0</v>
      </c>
      <c r="P158" s="25">
        <f t="shared" si="92"/>
        <v>0</v>
      </c>
      <c r="Q158" s="251"/>
      <c r="R158" s="251"/>
      <c r="Z158" s="14"/>
      <c r="AA158" s="14"/>
      <c r="AB158" s="14"/>
      <c r="AC158" s="14"/>
      <c r="AD158" s="14"/>
    </row>
    <row r="159" spans="1:50" ht="95.25" customHeight="1" x14ac:dyDescent="0.25">
      <c r="A159" s="155" t="s">
        <v>175</v>
      </c>
      <c r="B159" s="39" t="s">
        <v>9</v>
      </c>
      <c r="C159" s="39" t="s">
        <v>11</v>
      </c>
      <c r="D159" s="39" t="s">
        <v>13</v>
      </c>
      <c r="E159" s="39" t="s">
        <v>138</v>
      </c>
      <c r="F159" s="39"/>
      <c r="G159" s="39"/>
      <c r="H159" s="39"/>
      <c r="I159" s="16">
        <f>I160</f>
        <v>547800</v>
      </c>
      <c r="J159" s="53">
        <f>J160</f>
        <v>0</v>
      </c>
      <c r="K159" s="53">
        <f t="shared" si="93"/>
        <v>547800</v>
      </c>
      <c r="L159" s="17" t="e">
        <f>L160</f>
        <v>#REF!</v>
      </c>
      <c r="M159" s="151"/>
      <c r="N159" s="152"/>
      <c r="O159" s="19">
        <f t="shared" si="91"/>
        <v>0</v>
      </c>
      <c r="P159" s="20">
        <f t="shared" si="92"/>
        <v>0</v>
      </c>
      <c r="Q159" s="251"/>
      <c r="R159" s="251"/>
      <c r="S159" s="14"/>
    </row>
    <row r="160" spans="1:50" ht="18.75" x14ac:dyDescent="0.25">
      <c r="A160" s="86" t="s">
        <v>101</v>
      </c>
      <c r="B160" s="21" t="s">
        <v>9</v>
      </c>
      <c r="C160" s="21" t="s">
        <v>11</v>
      </c>
      <c r="D160" s="21" t="s">
        <v>13</v>
      </c>
      <c r="E160" s="41" t="s">
        <v>138</v>
      </c>
      <c r="F160" s="21" t="s">
        <v>58</v>
      </c>
      <c r="G160" s="21" t="s">
        <v>102</v>
      </c>
      <c r="H160" s="21"/>
      <c r="I160" s="22">
        <v>547800</v>
      </c>
      <c r="J160" s="32">
        <v>0</v>
      </c>
      <c r="K160" s="32">
        <f t="shared" si="93"/>
        <v>547800</v>
      </c>
      <c r="L160" s="23" t="e">
        <f>#REF!</f>
        <v>#REF!</v>
      </c>
      <c r="M160" s="149"/>
      <c r="N160" s="150"/>
      <c r="O160" s="24">
        <f t="shared" si="91"/>
        <v>0</v>
      </c>
      <c r="P160" s="25">
        <f t="shared" si="92"/>
        <v>0</v>
      </c>
      <c r="Q160" s="251"/>
      <c r="R160" s="251"/>
      <c r="Z160" s="14"/>
      <c r="AA160" s="14"/>
      <c r="AB160" s="14"/>
      <c r="AC160" s="14"/>
      <c r="AD160" s="14"/>
    </row>
    <row r="161" spans="1:50" ht="75.75" customHeight="1" x14ac:dyDescent="0.25">
      <c r="A161" s="155" t="s">
        <v>169</v>
      </c>
      <c r="B161" s="39" t="s">
        <v>9</v>
      </c>
      <c r="C161" s="39" t="s">
        <v>11</v>
      </c>
      <c r="D161" s="39" t="s">
        <v>13</v>
      </c>
      <c r="E161" s="39" t="s">
        <v>139</v>
      </c>
      <c r="F161" s="39"/>
      <c r="G161" s="39"/>
      <c r="H161" s="39"/>
      <c r="I161" s="16">
        <f>I162</f>
        <v>4624441.41</v>
      </c>
      <c r="J161" s="53">
        <f>J162</f>
        <v>0</v>
      </c>
      <c r="K161" s="53">
        <f>K162</f>
        <v>4624441.41</v>
      </c>
      <c r="L161" s="17" t="e">
        <f>L162</f>
        <v>#REF!</v>
      </c>
      <c r="M161" s="151"/>
      <c r="N161" s="152"/>
      <c r="O161" s="19">
        <f t="shared" si="91"/>
        <v>0</v>
      </c>
      <c r="P161" s="20">
        <f t="shared" si="92"/>
        <v>0</v>
      </c>
      <c r="Q161" s="251"/>
      <c r="R161" s="251"/>
      <c r="S161" s="14"/>
    </row>
    <row r="162" spans="1:50" ht="18.75" x14ac:dyDescent="0.25">
      <c r="A162" s="86" t="s">
        <v>101</v>
      </c>
      <c r="B162" s="21" t="s">
        <v>9</v>
      </c>
      <c r="C162" s="21" t="s">
        <v>11</v>
      </c>
      <c r="D162" s="21" t="s">
        <v>13</v>
      </c>
      <c r="E162" s="41" t="s">
        <v>139</v>
      </c>
      <c r="F162" s="21" t="s">
        <v>21</v>
      </c>
      <c r="G162" s="21" t="s">
        <v>102</v>
      </c>
      <c r="H162" s="21"/>
      <c r="I162" s="22">
        <v>4624441.41</v>
      </c>
      <c r="J162" s="32">
        <v>0</v>
      </c>
      <c r="K162" s="32">
        <f>I162-J162</f>
        <v>4624441.41</v>
      </c>
      <c r="L162" s="23" t="e">
        <f>#REF!</f>
        <v>#REF!</v>
      </c>
      <c r="M162" s="149"/>
      <c r="N162" s="150"/>
      <c r="O162" s="24">
        <f t="shared" si="91"/>
        <v>0</v>
      </c>
      <c r="P162" s="25">
        <f t="shared" si="92"/>
        <v>0</v>
      </c>
      <c r="Q162" s="251"/>
      <c r="R162" s="251"/>
      <c r="Z162" s="14"/>
      <c r="AA162" s="14"/>
      <c r="AB162" s="14"/>
      <c r="AC162" s="14"/>
      <c r="AD162" s="14"/>
    </row>
    <row r="163" spans="1:50" ht="56.25" hidden="1" x14ac:dyDescent="0.25">
      <c r="A163" s="162" t="s">
        <v>125</v>
      </c>
      <c r="B163" s="91" t="s">
        <v>9</v>
      </c>
      <c r="C163" s="91" t="s">
        <v>11</v>
      </c>
      <c r="D163" s="91" t="s">
        <v>13</v>
      </c>
      <c r="E163" s="91" t="s">
        <v>120</v>
      </c>
      <c r="F163" s="91"/>
      <c r="G163" s="91"/>
      <c r="H163" s="91"/>
      <c r="I163" s="93">
        <f>I165+I164+I166</f>
        <v>0</v>
      </c>
      <c r="J163" s="93">
        <f>J165+J164+J166</f>
        <v>0</v>
      </c>
      <c r="K163" s="93">
        <f t="shared" ref="K163" si="94">K165</f>
        <v>0</v>
      </c>
      <c r="L163" s="174"/>
      <c r="M163" s="160"/>
      <c r="N163" s="161"/>
      <c r="O163" s="19">
        <f>I163-J163-K163</f>
        <v>0</v>
      </c>
      <c r="P163" s="20" t="e">
        <f t="shared" si="92"/>
        <v>#DIV/0!</v>
      </c>
      <c r="Q163" s="251"/>
      <c r="R163" s="251"/>
      <c r="Z163" s="14"/>
      <c r="AA163" s="14"/>
      <c r="AB163" s="14"/>
      <c r="AC163" s="14"/>
      <c r="AD163" s="14"/>
    </row>
    <row r="164" spans="1:50" ht="18.75" hidden="1" x14ac:dyDescent="0.25">
      <c r="A164" s="163" t="s">
        <v>42</v>
      </c>
      <c r="B164" s="99" t="s">
        <v>9</v>
      </c>
      <c r="C164" s="99" t="s">
        <v>11</v>
      </c>
      <c r="D164" s="99" t="s">
        <v>13</v>
      </c>
      <c r="E164" s="100" t="s">
        <v>120</v>
      </c>
      <c r="F164" s="99" t="s">
        <v>58</v>
      </c>
      <c r="G164" s="99" t="s">
        <v>43</v>
      </c>
      <c r="H164" s="113"/>
      <c r="I164" s="105">
        <v>0</v>
      </c>
      <c r="J164" s="126">
        <v>0</v>
      </c>
      <c r="K164" s="103"/>
      <c r="L164" s="119"/>
      <c r="M164" s="147"/>
      <c r="N164" s="148"/>
      <c r="O164" s="106"/>
      <c r="P164" s="107"/>
      <c r="Q164" s="251"/>
      <c r="R164" s="251"/>
      <c r="Z164" s="14"/>
      <c r="AA164" s="14"/>
      <c r="AB164" s="14"/>
      <c r="AC164" s="14"/>
      <c r="AD164" s="14"/>
    </row>
    <row r="165" spans="1:50" ht="25.5" hidden="1" customHeight="1" x14ac:dyDescent="0.25">
      <c r="A165" s="86" t="s">
        <v>46</v>
      </c>
      <c r="B165" s="99" t="s">
        <v>9</v>
      </c>
      <c r="C165" s="99" t="s">
        <v>11</v>
      </c>
      <c r="D165" s="99" t="s">
        <v>13</v>
      </c>
      <c r="E165" s="100" t="s">
        <v>120</v>
      </c>
      <c r="F165" s="99" t="s">
        <v>58</v>
      </c>
      <c r="G165" s="99" t="s">
        <v>47</v>
      </c>
      <c r="H165" s="99"/>
      <c r="I165" s="105">
        <v>0</v>
      </c>
      <c r="J165" s="126">
        <v>0</v>
      </c>
      <c r="K165" s="105">
        <f t="shared" ref="K165:K183" si="95">I165-J165</f>
        <v>0</v>
      </c>
      <c r="L165" s="175"/>
      <c r="M165" s="153"/>
      <c r="N165" s="154"/>
      <c r="O165" s="106">
        <f t="shared" ref="O165" si="96">I165-J165-K165</f>
        <v>0</v>
      </c>
      <c r="P165" s="107" t="e">
        <f t="shared" si="92"/>
        <v>#DIV/0!</v>
      </c>
      <c r="Q165" s="251"/>
      <c r="R165" s="251"/>
      <c r="Z165" s="14"/>
      <c r="AA165" s="14"/>
      <c r="AB165" s="14"/>
      <c r="AC165" s="14"/>
      <c r="AD165" s="14"/>
    </row>
    <row r="166" spans="1:50" ht="25.5" hidden="1" customHeight="1" x14ac:dyDescent="0.25">
      <c r="A166" s="141" t="s">
        <v>97</v>
      </c>
      <c r="B166" s="99" t="s">
        <v>9</v>
      </c>
      <c r="C166" s="99" t="s">
        <v>11</v>
      </c>
      <c r="D166" s="99" t="s">
        <v>13</v>
      </c>
      <c r="E166" s="100" t="s">
        <v>120</v>
      </c>
      <c r="F166" s="99" t="s">
        <v>58</v>
      </c>
      <c r="G166" s="99" t="s">
        <v>92</v>
      </c>
      <c r="H166" s="99"/>
      <c r="I166" s="105">
        <v>0</v>
      </c>
      <c r="J166" s="126">
        <v>0</v>
      </c>
      <c r="K166" s="105"/>
      <c r="L166" s="175"/>
      <c r="M166" s="153"/>
      <c r="N166" s="154"/>
      <c r="O166" s="106"/>
      <c r="P166" s="107"/>
      <c r="Q166" s="251"/>
      <c r="R166" s="251"/>
      <c r="Z166" s="14"/>
      <c r="AA166" s="14"/>
      <c r="AB166" s="14"/>
      <c r="AC166" s="14"/>
      <c r="AD166" s="14"/>
    </row>
    <row r="167" spans="1:50" s="2" customFormat="1" ht="78.75" customHeight="1" x14ac:dyDescent="0.25">
      <c r="A167" s="162" t="s">
        <v>171</v>
      </c>
      <c r="B167" s="91" t="s">
        <v>9</v>
      </c>
      <c r="C167" s="91" t="s">
        <v>11</v>
      </c>
      <c r="D167" s="91" t="s">
        <v>13</v>
      </c>
      <c r="E167" s="91" t="s">
        <v>136</v>
      </c>
      <c r="F167" s="91"/>
      <c r="G167" s="91"/>
      <c r="H167" s="91"/>
      <c r="I167" s="93">
        <f>I168+I169</f>
        <v>6187104</v>
      </c>
      <c r="J167" s="93">
        <f>J169+J168</f>
        <v>0</v>
      </c>
      <c r="K167" s="93">
        <f>K169+K168</f>
        <v>6187104</v>
      </c>
      <c r="L167" s="102"/>
      <c r="M167" s="160"/>
      <c r="N167" s="161"/>
      <c r="O167" s="19">
        <f>I167-J167-K167</f>
        <v>0</v>
      </c>
      <c r="P167" s="20">
        <f t="shared" ref="P167:P172" si="97">J167/I167*100</f>
        <v>0</v>
      </c>
      <c r="Q167" s="273"/>
      <c r="R167" s="27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25.5" customHeight="1" x14ac:dyDescent="0.25">
      <c r="A168" s="86" t="s">
        <v>26</v>
      </c>
      <c r="B168" s="99" t="s">
        <v>9</v>
      </c>
      <c r="C168" s="99" t="s">
        <v>11</v>
      </c>
      <c r="D168" s="99" t="s">
        <v>13</v>
      </c>
      <c r="E168" s="99" t="s">
        <v>136</v>
      </c>
      <c r="F168" s="99" t="s">
        <v>58</v>
      </c>
      <c r="G168" s="99" t="s">
        <v>27</v>
      </c>
      <c r="H168" s="113"/>
      <c r="I168" s="103">
        <v>4752000</v>
      </c>
      <c r="J168" s="104">
        <v>0</v>
      </c>
      <c r="K168" s="103">
        <f>I168-J168</f>
        <v>4752000</v>
      </c>
      <c r="L168" s="115"/>
      <c r="M168" s="149"/>
      <c r="N168" s="150"/>
      <c r="O168" s="106">
        <f t="shared" ref="O168:O169" si="98">I168-J168-K168</f>
        <v>0</v>
      </c>
      <c r="P168" s="107">
        <f t="shared" si="97"/>
        <v>0</v>
      </c>
      <c r="Q168" s="275"/>
      <c r="R168" s="276"/>
    </row>
    <row r="169" spans="1:50" s="2" customFormat="1" ht="24.75" customHeight="1" x14ac:dyDescent="0.25">
      <c r="A169" s="141" t="s">
        <v>30</v>
      </c>
      <c r="B169" s="99" t="s">
        <v>9</v>
      </c>
      <c r="C169" s="99" t="s">
        <v>11</v>
      </c>
      <c r="D169" s="99" t="s">
        <v>13</v>
      </c>
      <c r="E169" s="99" t="s">
        <v>136</v>
      </c>
      <c r="F169" s="99" t="s">
        <v>58</v>
      </c>
      <c r="G169" s="99" t="s">
        <v>31</v>
      </c>
      <c r="H169" s="99"/>
      <c r="I169" s="103">
        <v>1435104</v>
      </c>
      <c r="J169" s="104">
        <v>0</v>
      </c>
      <c r="K169" s="103">
        <f>I169-J169</f>
        <v>1435104</v>
      </c>
      <c r="L169" s="115"/>
      <c r="M169" s="147"/>
      <c r="N169" s="148"/>
      <c r="O169" s="106">
        <f t="shared" si="98"/>
        <v>0</v>
      </c>
      <c r="P169" s="107">
        <f t="shared" si="97"/>
        <v>0</v>
      </c>
      <c r="Q169" s="277"/>
      <c r="R169" s="278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2" customFormat="1" ht="93" customHeight="1" x14ac:dyDescent="0.25">
      <c r="A170" s="162" t="s">
        <v>172</v>
      </c>
      <c r="B170" s="91" t="s">
        <v>9</v>
      </c>
      <c r="C170" s="91" t="s">
        <v>11</v>
      </c>
      <c r="D170" s="91" t="s">
        <v>13</v>
      </c>
      <c r="E170" s="91" t="s">
        <v>137</v>
      </c>
      <c r="F170" s="91"/>
      <c r="G170" s="91"/>
      <c r="H170" s="91"/>
      <c r="I170" s="93">
        <f>I171+I172</f>
        <v>281232</v>
      </c>
      <c r="J170" s="93">
        <f>J172+J171</f>
        <v>0</v>
      </c>
      <c r="K170" s="93">
        <f>K172+K171</f>
        <v>281232</v>
      </c>
      <c r="L170" s="102"/>
      <c r="M170" s="160"/>
      <c r="N170" s="161"/>
      <c r="O170" s="19">
        <f>I170-J170-K170</f>
        <v>0</v>
      </c>
      <c r="P170" s="20">
        <f t="shared" si="97"/>
        <v>0</v>
      </c>
      <c r="Q170" s="273"/>
      <c r="R170" s="27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33" customHeight="1" x14ac:dyDescent="0.25">
      <c r="A171" s="86" t="s">
        <v>26</v>
      </c>
      <c r="B171" s="99" t="s">
        <v>9</v>
      </c>
      <c r="C171" s="99" t="s">
        <v>11</v>
      </c>
      <c r="D171" s="99" t="s">
        <v>13</v>
      </c>
      <c r="E171" s="99" t="s">
        <v>137</v>
      </c>
      <c r="F171" s="99" t="s">
        <v>58</v>
      </c>
      <c r="G171" s="99" t="s">
        <v>27</v>
      </c>
      <c r="H171" s="113"/>
      <c r="I171" s="103">
        <v>216000</v>
      </c>
      <c r="J171" s="104">
        <v>0</v>
      </c>
      <c r="K171" s="103">
        <f>I171-J171</f>
        <v>216000</v>
      </c>
      <c r="L171" s="115"/>
      <c r="M171" s="149"/>
      <c r="N171" s="150"/>
      <c r="O171" s="106">
        <f t="shared" ref="O171:O172" si="99">I171-J171-K171</f>
        <v>0</v>
      </c>
      <c r="P171" s="107">
        <f t="shared" si="97"/>
        <v>0</v>
      </c>
      <c r="Q171" s="275"/>
      <c r="R171" s="276"/>
    </row>
    <row r="172" spans="1:50" s="2" customFormat="1" ht="21.75" customHeight="1" x14ac:dyDescent="0.25">
      <c r="A172" s="189" t="s">
        <v>30</v>
      </c>
      <c r="B172" s="99" t="s">
        <v>9</v>
      </c>
      <c r="C172" s="99" t="s">
        <v>11</v>
      </c>
      <c r="D172" s="99" t="s">
        <v>13</v>
      </c>
      <c r="E172" s="99" t="s">
        <v>137</v>
      </c>
      <c r="F172" s="99" t="s">
        <v>58</v>
      </c>
      <c r="G172" s="99" t="s">
        <v>31</v>
      </c>
      <c r="H172" s="99"/>
      <c r="I172" s="103">
        <v>65232</v>
      </c>
      <c r="J172" s="104">
        <v>0</v>
      </c>
      <c r="K172" s="103">
        <f>I172-J172</f>
        <v>65232</v>
      </c>
      <c r="L172" s="115"/>
      <c r="M172" s="147"/>
      <c r="N172" s="148"/>
      <c r="O172" s="106">
        <f t="shared" si="99"/>
        <v>0</v>
      </c>
      <c r="P172" s="107">
        <f t="shared" si="97"/>
        <v>0</v>
      </c>
      <c r="Q172" s="277"/>
      <c r="R172" s="27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45" customFormat="1" ht="18.75" x14ac:dyDescent="0.3">
      <c r="A173" s="55" t="s">
        <v>67</v>
      </c>
      <c r="B173" s="56" t="s">
        <v>9</v>
      </c>
      <c r="C173" s="56" t="s">
        <v>68</v>
      </c>
      <c r="D173" s="56"/>
      <c r="E173" s="56"/>
      <c r="F173" s="56"/>
      <c r="G173" s="56"/>
      <c r="H173" s="56"/>
      <c r="I173" s="57">
        <f t="shared" ref="I173:J177" si="100">I174</f>
        <v>5258354.6399999997</v>
      </c>
      <c r="J173" s="57">
        <f t="shared" si="100"/>
        <v>0</v>
      </c>
      <c r="K173" s="57">
        <f t="shared" si="95"/>
        <v>5258354.6399999997</v>
      </c>
      <c r="L173" s="57" t="e">
        <f>L174+#REF!</f>
        <v>#REF!</v>
      </c>
      <c r="M173" s="57" t="e">
        <f>M174+#REF!</f>
        <v>#REF!</v>
      </c>
      <c r="N173" s="57" t="e">
        <f>N174+#REF!</f>
        <v>#REF!</v>
      </c>
      <c r="O173" s="57">
        <f t="shared" si="91"/>
        <v>0</v>
      </c>
      <c r="P173" s="57">
        <f t="shared" ref="P173:P174" si="101">J173*100/I173</f>
        <v>0</v>
      </c>
      <c r="Q173" s="251"/>
      <c r="R173" s="251"/>
    </row>
    <row r="174" spans="1:50" ht="18.75" x14ac:dyDescent="0.3">
      <c r="A174" s="58" t="s">
        <v>69</v>
      </c>
      <c r="B174" s="59" t="s">
        <v>9</v>
      </c>
      <c r="C174" s="59" t="s">
        <v>68</v>
      </c>
      <c r="D174" s="59" t="s">
        <v>70</v>
      </c>
      <c r="E174" s="59"/>
      <c r="F174" s="59"/>
      <c r="G174" s="59"/>
      <c r="H174" s="59"/>
      <c r="I174" s="60">
        <f t="shared" si="100"/>
        <v>5258354.6399999997</v>
      </c>
      <c r="J174" s="60">
        <f t="shared" si="100"/>
        <v>0</v>
      </c>
      <c r="K174" s="60">
        <f>I174-J174</f>
        <v>5258354.6399999997</v>
      </c>
      <c r="L174" s="60" t="e">
        <f t="shared" ref="L174:N174" si="102">L175</f>
        <v>#REF!</v>
      </c>
      <c r="M174" s="60">
        <f t="shared" si="102"/>
        <v>0</v>
      </c>
      <c r="N174" s="60">
        <f t="shared" si="102"/>
        <v>0</v>
      </c>
      <c r="O174" s="60">
        <f t="shared" si="91"/>
        <v>0</v>
      </c>
      <c r="P174" s="60">
        <f t="shared" si="101"/>
        <v>0</v>
      </c>
      <c r="Q174" s="251"/>
      <c r="R174" s="251"/>
    </row>
    <row r="175" spans="1:50" ht="112.5" customHeight="1" x14ac:dyDescent="0.25">
      <c r="A175" s="75" t="s">
        <v>170</v>
      </c>
      <c r="B175" s="39" t="s">
        <v>9</v>
      </c>
      <c r="C175" s="39" t="s">
        <v>68</v>
      </c>
      <c r="D175" s="39" t="s">
        <v>70</v>
      </c>
      <c r="E175" s="61">
        <v>7110175100</v>
      </c>
      <c r="F175" s="39"/>
      <c r="G175" s="39"/>
      <c r="H175" s="39"/>
      <c r="I175" s="16">
        <f t="shared" si="100"/>
        <v>5258354.6399999997</v>
      </c>
      <c r="J175" s="16">
        <f t="shared" si="100"/>
        <v>0</v>
      </c>
      <c r="K175" s="16">
        <f t="shared" si="95"/>
        <v>5258354.6399999997</v>
      </c>
      <c r="L175" s="17" t="e">
        <f>L176</f>
        <v>#REF!</v>
      </c>
      <c r="M175" s="151"/>
      <c r="N175" s="152"/>
      <c r="O175" s="19">
        <f t="shared" si="91"/>
        <v>0</v>
      </c>
      <c r="P175" s="20">
        <f>J175/I175*100</f>
        <v>0</v>
      </c>
      <c r="Q175" s="251"/>
      <c r="R175" s="251"/>
    </row>
    <row r="176" spans="1:50" s="44" customFormat="1" ht="37.5" x14ac:dyDescent="0.25">
      <c r="A176" s="141" t="s">
        <v>81</v>
      </c>
      <c r="B176" s="21" t="s">
        <v>9</v>
      </c>
      <c r="C176" s="21" t="s">
        <v>68</v>
      </c>
      <c r="D176" s="21" t="s">
        <v>70</v>
      </c>
      <c r="E176" s="62">
        <v>7110175100</v>
      </c>
      <c r="F176" s="21" t="s">
        <v>58</v>
      </c>
      <c r="G176" s="21" t="s">
        <v>82</v>
      </c>
      <c r="H176" s="21"/>
      <c r="I176" s="22">
        <v>5258354.6399999997</v>
      </c>
      <c r="J176" s="22">
        <v>0</v>
      </c>
      <c r="K176" s="22">
        <f t="shared" si="95"/>
        <v>5258354.6399999997</v>
      </c>
      <c r="L176" s="23" t="e">
        <f>#REF!</f>
        <v>#REF!</v>
      </c>
      <c r="M176" s="147"/>
      <c r="N176" s="148"/>
      <c r="O176" s="24">
        <f t="shared" si="91"/>
        <v>0</v>
      </c>
      <c r="P176" s="25">
        <f t="shared" ref="P176" si="103">J176/I176*100</f>
        <v>0</v>
      </c>
      <c r="Q176" s="251"/>
      <c r="R176" s="251"/>
      <c r="S176" s="1"/>
      <c r="T176" s="1"/>
      <c r="U176" s="1"/>
      <c r="V176" s="1"/>
      <c r="W176" s="1"/>
      <c r="X176" s="1"/>
      <c r="Y176" s="1"/>
      <c r="Z176" s="63"/>
      <c r="AA176" s="63"/>
      <c r="AB176" s="63"/>
      <c r="AC176" s="63"/>
      <c r="AD176" s="63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62.25" hidden="1" customHeight="1" x14ac:dyDescent="0.25">
      <c r="A177" s="38" t="s">
        <v>121</v>
      </c>
      <c r="B177" s="39" t="s">
        <v>9</v>
      </c>
      <c r="C177" s="39" t="s">
        <v>11</v>
      </c>
      <c r="D177" s="39" t="s">
        <v>13</v>
      </c>
      <c r="E177" s="61" t="s">
        <v>117</v>
      </c>
      <c r="F177" s="39"/>
      <c r="G177" s="39"/>
      <c r="H177" s="39"/>
      <c r="I177" s="16">
        <f t="shared" si="100"/>
        <v>0</v>
      </c>
      <c r="J177" s="16">
        <f t="shared" si="100"/>
        <v>0</v>
      </c>
      <c r="K177" s="16">
        <f t="shared" si="95"/>
        <v>0</v>
      </c>
      <c r="L177" s="17" t="e">
        <f>L178</f>
        <v>#REF!</v>
      </c>
      <c r="M177" s="151"/>
      <c r="N177" s="152"/>
      <c r="O177" s="19">
        <f t="shared" si="91"/>
        <v>0</v>
      </c>
      <c r="P177" s="20" t="e">
        <f>J177/I177*100</f>
        <v>#DIV/0!</v>
      </c>
      <c r="Q177" s="251"/>
      <c r="R177" s="251"/>
    </row>
    <row r="178" spans="1:50" s="44" customFormat="1" ht="18.75" hidden="1" x14ac:dyDescent="0.25">
      <c r="A178" s="86" t="s">
        <v>46</v>
      </c>
      <c r="B178" s="21" t="s">
        <v>9</v>
      </c>
      <c r="C178" s="15" t="s">
        <v>11</v>
      </c>
      <c r="D178" s="15" t="s">
        <v>13</v>
      </c>
      <c r="E178" s="118" t="s">
        <v>117</v>
      </c>
      <c r="F178" s="21" t="s">
        <v>58</v>
      </c>
      <c r="G178" s="21" t="s">
        <v>47</v>
      </c>
      <c r="H178" s="21"/>
      <c r="I178" s="33">
        <v>0</v>
      </c>
      <c r="J178" s="33">
        <v>0</v>
      </c>
      <c r="K178" s="22">
        <f t="shared" si="95"/>
        <v>0</v>
      </c>
      <c r="L178" s="23" t="e">
        <f>#REF!</f>
        <v>#REF!</v>
      </c>
      <c r="M178" s="147"/>
      <c r="N178" s="148"/>
      <c r="O178" s="24">
        <f t="shared" si="91"/>
        <v>0</v>
      </c>
      <c r="P178" s="25" t="e">
        <f t="shared" ref="P178" si="104">J178/I178*100</f>
        <v>#DIV/0!</v>
      </c>
      <c r="Q178" s="251"/>
      <c r="R178" s="251"/>
      <c r="S178" s="1"/>
      <c r="T178" s="1"/>
      <c r="U178" s="1"/>
      <c r="V178" s="1"/>
      <c r="W178" s="1"/>
      <c r="X178" s="1"/>
      <c r="Y178" s="1"/>
      <c r="Z178" s="63"/>
      <c r="AA178" s="63"/>
      <c r="AB178" s="63"/>
      <c r="AC178" s="63"/>
      <c r="AD178" s="63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62.25" hidden="1" customHeight="1" x14ac:dyDescent="0.25">
      <c r="A179" s="162" t="s">
        <v>130</v>
      </c>
      <c r="B179" s="39" t="s">
        <v>9</v>
      </c>
      <c r="C179" s="39" t="s">
        <v>11</v>
      </c>
      <c r="D179" s="39" t="s">
        <v>76</v>
      </c>
      <c r="E179" s="61">
        <v>7010470790</v>
      </c>
      <c r="F179" s="39"/>
      <c r="G179" s="39"/>
      <c r="H179" s="39"/>
      <c r="I179" s="16">
        <f>I182+I180+I181+I183</f>
        <v>0</v>
      </c>
      <c r="J179" s="16">
        <f>J182+J180+J181+J183</f>
        <v>0</v>
      </c>
      <c r="K179" s="16">
        <f t="shared" si="95"/>
        <v>0</v>
      </c>
      <c r="L179" s="17" t="e">
        <f>L182</f>
        <v>#REF!</v>
      </c>
      <c r="M179" s="151"/>
      <c r="N179" s="152"/>
      <c r="O179" s="19">
        <f t="shared" si="91"/>
        <v>0</v>
      </c>
      <c r="P179" s="20" t="e">
        <f>J179/I179*100</f>
        <v>#DIV/0!</v>
      </c>
      <c r="Q179" s="251"/>
      <c r="R179" s="251"/>
    </row>
    <row r="180" spans="1:50" ht="27" hidden="1" customHeight="1" x14ac:dyDescent="0.25">
      <c r="A180" s="163" t="s">
        <v>54</v>
      </c>
      <c r="B180" s="21" t="s">
        <v>9</v>
      </c>
      <c r="C180" s="21" t="s">
        <v>11</v>
      </c>
      <c r="D180" s="21" t="s">
        <v>76</v>
      </c>
      <c r="E180" s="62">
        <v>7010470790</v>
      </c>
      <c r="F180" s="21" t="s">
        <v>58</v>
      </c>
      <c r="G180" s="21" t="s">
        <v>37</v>
      </c>
      <c r="H180" s="21"/>
      <c r="I180" s="22"/>
      <c r="J180" s="22"/>
      <c r="K180" s="22">
        <f>I180-J180</f>
        <v>0</v>
      </c>
      <c r="L180" s="23"/>
      <c r="M180" s="147"/>
      <c r="N180" s="148"/>
      <c r="O180" s="24"/>
      <c r="P180" s="25"/>
      <c r="Q180" s="251"/>
      <c r="R180" s="251"/>
    </row>
    <row r="181" spans="1:50" ht="20.25" hidden="1" customHeight="1" x14ac:dyDescent="0.25">
      <c r="A181" s="163" t="s">
        <v>42</v>
      </c>
      <c r="B181" s="21" t="s">
        <v>9</v>
      </c>
      <c r="C181" s="21" t="s">
        <v>11</v>
      </c>
      <c r="D181" s="21" t="s">
        <v>76</v>
      </c>
      <c r="E181" s="62">
        <v>7010470790</v>
      </c>
      <c r="F181" s="21" t="s">
        <v>58</v>
      </c>
      <c r="G181" s="21" t="s">
        <v>43</v>
      </c>
      <c r="H181" s="21"/>
      <c r="I181" s="22"/>
      <c r="J181" s="22"/>
      <c r="K181" s="22">
        <f>I181-J181</f>
        <v>0</v>
      </c>
      <c r="L181" s="23"/>
      <c r="M181" s="147"/>
      <c r="N181" s="148"/>
      <c r="O181" s="24"/>
      <c r="P181" s="25"/>
      <c r="Q181" s="251"/>
      <c r="R181" s="251"/>
    </row>
    <row r="182" spans="1:50" s="2" customFormat="1" ht="24" hidden="1" customHeight="1" x14ac:dyDescent="0.25">
      <c r="A182" s="164" t="s">
        <v>46</v>
      </c>
      <c r="B182" s="99" t="s">
        <v>9</v>
      </c>
      <c r="C182" s="99" t="s">
        <v>11</v>
      </c>
      <c r="D182" s="99" t="s">
        <v>76</v>
      </c>
      <c r="E182" s="121">
        <v>7010470790</v>
      </c>
      <c r="F182" s="99" t="s">
        <v>58</v>
      </c>
      <c r="G182" s="99" t="s">
        <v>47</v>
      </c>
      <c r="H182" s="99"/>
      <c r="I182" s="103"/>
      <c r="J182" s="103"/>
      <c r="K182" s="103">
        <f t="shared" si="95"/>
        <v>0</v>
      </c>
      <c r="L182" s="119" t="e">
        <f>#REF!</f>
        <v>#REF!</v>
      </c>
      <c r="M182" s="147"/>
      <c r="N182" s="148"/>
      <c r="O182" s="106">
        <f t="shared" si="91"/>
        <v>0</v>
      </c>
      <c r="P182" s="107" t="e">
        <f t="shared" ref="P182:P184" si="105">J182/I182*100</f>
        <v>#DIV/0!</v>
      </c>
      <c r="Q182" s="279"/>
      <c r="R182" s="279"/>
      <c r="S182" s="1"/>
      <c r="T182" s="1"/>
      <c r="U182" s="1"/>
      <c r="V182" s="1"/>
      <c r="W182" s="1"/>
      <c r="X182" s="1"/>
      <c r="Y182" s="1"/>
      <c r="Z182" s="63"/>
      <c r="AA182" s="63"/>
      <c r="AB182" s="63"/>
      <c r="AC182" s="63"/>
      <c r="AD182" s="63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2" customFormat="1" ht="24" hidden="1" customHeight="1" x14ac:dyDescent="0.25">
      <c r="A183" s="141" t="s">
        <v>97</v>
      </c>
      <c r="B183" s="99" t="s">
        <v>9</v>
      </c>
      <c r="C183" s="99" t="s">
        <v>11</v>
      </c>
      <c r="D183" s="99" t="s">
        <v>76</v>
      </c>
      <c r="E183" s="121">
        <v>7010470790</v>
      </c>
      <c r="F183" s="99" t="s">
        <v>58</v>
      </c>
      <c r="G183" s="99" t="s">
        <v>92</v>
      </c>
      <c r="H183" s="21"/>
      <c r="I183" s="22"/>
      <c r="J183" s="22"/>
      <c r="K183" s="103">
        <f t="shared" si="95"/>
        <v>0</v>
      </c>
      <c r="L183" s="120"/>
      <c r="M183" s="204"/>
      <c r="N183" s="201"/>
      <c r="O183" s="106">
        <f>I183-J183-K183</f>
        <v>0</v>
      </c>
      <c r="P183" s="107" t="e">
        <f t="shared" si="105"/>
        <v>#DIV/0!</v>
      </c>
      <c r="Q183" s="279"/>
      <c r="R183" s="279"/>
      <c r="S183" s="1"/>
      <c r="T183" s="1"/>
      <c r="U183" s="1"/>
      <c r="V183" s="1"/>
      <c r="W183" s="1"/>
      <c r="X183" s="1"/>
      <c r="Y183" s="1"/>
      <c r="Z183" s="63"/>
      <c r="AA183" s="63"/>
      <c r="AB183" s="63"/>
      <c r="AC183" s="63"/>
      <c r="AD183" s="63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hidden="1" customHeight="1" x14ac:dyDescent="0.25">
      <c r="A184" s="162" t="s">
        <v>127</v>
      </c>
      <c r="B184" s="91" t="s">
        <v>9</v>
      </c>
      <c r="C184" s="91" t="s">
        <v>11</v>
      </c>
      <c r="D184" s="91" t="s">
        <v>11</v>
      </c>
      <c r="E184" s="91" t="s">
        <v>131</v>
      </c>
      <c r="F184" s="91"/>
      <c r="G184" s="91"/>
      <c r="H184" s="91"/>
      <c r="I184" s="93">
        <f>I185+I186</f>
        <v>0</v>
      </c>
      <c r="J184" s="93">
        <f>J186+J185</f>
        <v>0</v>
      </c>
      <c r="K184" s="93">
        <f>K186+K185</f>
        <v>0</v>
      </c>
      <c r="L184" s="102"/>
      <c r="M184" s="160"/>
      <c r="N184" s="161"/>
      <c r="O184" s="19">
        <f>I184-J184-K184</f>
        <v>0</v>
      </c>
      <c r="P184" s="20" t="e">
        <f t="shared" si="105"/>
        <v>#DIV/0!</v>
      </c>
      <c r="Q184" s="273"/>
      <c r="R184" s="27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hidden="1" customHeight="1" x14ac:dyDescent="0.25">
      <c r="A185" s="159" t="s">
        <v>26</v>
      </c>
      <c r="B185" s="99" t="s">
        <v>9</v>
      </c>
      <c r="C185" s="99" t="s">
        <v>11</v>
      </c>
      <c r="D185" s="99" t="s">
        <v>11</v>
      </c>
      <c r="E185" s="99" t="s">
        <v>131</v>
      </c>
      <c r="F185" s="99" t="s">
        <v>58</v>
      </c>
      <c r="G185" s="99" t="s">
        <v>27</v>
      </c>
      <c r="H185" s="113"/>
      <c r="I185" s="103"/>
      <c r="J185" s="104"/>
      <c r="K185" s="114">
        <f>I185-J185</f>
        <v>0</v>
      </c>
      <c r="L185" s="115"/>
      <c r="M185" s="149"/>
      <c r="N185" s="150"/>
      <c r="O185" s="116"/>
      <c r="P185" s="117"/>
      <c r="Q185" s="275"/>
      <c r="R185" s="276"/>
    </row>
    <row r="186" spans="1:50" s="2" customFormat="1" ht="27.75" hidden="1" customHeight="1" x14ac:dyDescent="0.25">
      <c r="A186" s="141" t="s">
        <v>30</v>
      </c>
      <c r="B186" s="99" t="s">
        <v>9</v>
      </c>
      <c r="C186" s="99" t="s">
        <v>11</v>
      </c>
      <c r="D186" s="99" t="s">
        <v>11</v>
      </c>
      <c r="E186" s="99" t="s">
        <v>131</v>
      </c>
      <c r="F186" s="99" t="s">
        <v>58</v>
      </c>
      <c r="G186" s="99" t="s">
        <v>31</v>
      </c>
      <c r="H186" s="99"/>
      <c r="I186" s="103"/>
      <c r="J186" s="104"/>
      <c r="K186" s="103">
        <f>I186-J186</f>
        <v>0</v>
      </c>
      <c r="L186" s="115"/>
      <c r="M186" s="147"/>
      <c r="N186" s="148"/>
      <c r="O186" s="106">
        <f t="shared" ref="O186" si="106">I186-J186-K186</f>
        <v>0</v>
      </c>
      <c r="P186" s="107" t="e">
        <f t="shared" ref="P186" si="107">J186/I186*100</f>
        <v>#DIV/0!</v>
      </c>
      <c r="Q186" s="277"/>
      <c r="R186" s="278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281" t="s">
        <v>71</v>
      </c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2"/>
      <c r="R187" s="282"/>
    </row>
    <row r="188" spans="1:50" s="14" customFormat="1" ht="79.5" customHeight="1" x14ac:dyDescent="0.25">
      <c r="A188" s="155" t="s">
        <v>105</v>
      </c>
      <c r="B188" s="39" t="s">
        <v>72</v>
      </c>
      <c r="C188" s="39" t="s">
        <v>73</v>
      </c>
      <c r="D188" s="39" t="s">
        <v>73</v>
      </c>
      <c r="E188" s="39" t="s">
        <v>74</v>
      </c>
      <c r="F188" s="39" t="s">
        <v>72</v>
      </c>
      <c r="G188" s="39"/>
      <c r="H188" s="39"/>
      <c r="I188" s="16">
        <f>I189</f>
        <v>4319310.46</v>
      </c>
      <c r="J188" s="16">
        <f>J189</f>
        <v>42364.08</v>
      </c>
      <c r="K188" s="16">
        <f>I188-J188</f>
        <v>4276946.38</v>
      </c>
      <c r="L188" s="16">
        <f t="shared" ref="L188:N188" si="108">L189</f>
        <v>0</v>
      </c>
      <c r="M188" s="16">
        <f t="shared" si="108"/>
        <v>0</v>
      </c>
      <c r="N188" s="16">
        <f t="shared" si="108"/>
        <v>0</v>
      </c>
      <c r="O188" s="19">
        <f t="shared" ref="O188:O189" si="109">I188-J188-K188</f>
        <v>0</v>
      </c>
      <c r="P188" s="20">
        <f>J188/I188*100</f>
        <v>0.98080655216434709</v>
      </c>
      <c r="Q188" s="251"/>
      <c r="R188" s="251"/>
      <c r="S188" s="1"/>
      <c r="T188" s="1"/>
      <c r="U188" s="1"/>
      <c r="V188" s="1"/>
      <c r="W188" s="1"/>
      <c r="X188" s="1"/>
      <c r="Y188" s="1"/>
    </row>
    <row r="189" spans="1:50" s="14" customFormat="1" ht="18.75" customHeight="1" x14ac:dyDescent="0.25">
      <c r="A189" s="86" t="s">
        <v>101</v>
      </c>
      <c r="B189" s="21" t="s">
        <v>72</v>
      </c>
      <c r="C189" s="21" t="s">
        <v>73</v>
      </c>
      <c r="D189" s="21" t="s">
        <v>73</v>
      </c>
      <c r="E189" s="21" t="s">
        <v>74</v>
      </c>
      <c r="F189" s="21" t="s">
        <v>72</v>
      </c>
      <c r="G189" s="21" t="s">
        <v>102</v>
      </c>
      <c r="H189" s="21"/>
      <c r="I189" s="22">
        <v>4319310.46</v>
      </c>
      <c r="J189" s="22">
        <v>42364.08</v>
      </c>
      <c r="K189" s="22">
        <f>I189-J189</f>
        <v>4276946.38</v>
      </c>
      <c r="L189" s="190"/>
      <c r="M189" s="204"/>
      <c r="N189" s="201"/>
      <c r="O189" s="24">
        <f t="shared" si="109"/>
        <v>0</v>
      </c>
      <c r="P189" s="25">
        <f>J189/I189*100</f>
        <v>0.98080655216434709</v>
      </c>
      <c r="Q189" s="251"/>
      <c r="R189" s="25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191"/>
      <c r="B190" s="191"/>
      <c r="C190" s="191"/>
      <c r="D190" s="191"/>
      <c r="E190" s="191"/>
      <c r="F190" s="191"/>
      <c r="G190" s="191"/>
      <c r="H190" s="192"/>
      <c r="I190" s="193"/>
      <c r="J190" s="194"/>
      <c r="K190" s="195"/>
      <c r="L190" s="201"/>
      <c r="M190" s="201"/>
      <c r="N190" s="201"/>
      <c r="O190" s="201"/>
      <c r="P190" s="201"/>
      <c r="Q190" s="201"/>
      <c r="R190" s="201"/>
    </row>
    <row r="191" spans="1:50" ht="19.5" hidden="1" customHeight="1" x14ac:dyDescent="0.25">
      <c r="A191" s="281" t="s">
        <v>142</v>
      </c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51"/>
      <c r="R191" s="251"/>
    </row>
    <row r="192" spans="1:50" s="14" customFormat="1" ht="76.5" hidden="1" customHeight="1" x14ac:dyDescent="0.25">
      <c r="A192" s="165"/>
      <c r="B192" s="15" t="s">
        <v>72</v>
      </c>
      <c r="C192" s="15" t="s">
        <v>73</v>
      </c>
      <c r="D192" s="15" t="s">
        <v>73</v>
      </c>
      <c r="E192" s="15" t="s">
        <v>74</v>
      </c>
      <c r="F192" s="15" t="s">
        <v>72</v>
      </c>
      <c r="G192" s="15"/>
      <c r="H192" s="15"/>
      <c r="I192" s="16">
        <f>I194+I193</f>
        <v>0</v>
      </c>
      <c r="J192" s="16">
        <f>J194+J193</f>
        <v>0</v>
      </c>
      <c r="K192" s="16">
        <f>I192-J192</f>
        <v>0</v>
      </c>
      <c r="L192" s="16">
        <f t="shared" ref="L192:N192" si="110">L194</f>
        <v>0</v>
      </c>
      <c r="M192" s="16">
        <f t="shared" si="110"/>
        <v>0</v>
      </c>
      <c r="N192" s="16">
        <f t="shared" si="110"/>
        <v>0</v>
      </c>
      <c r="O192" s="19">
        <f t="shared" ref="O192:O194" si="111">I192-J192-K192</f>
        <v>0</v>
      </c>
      <c r="P192" s="20" t="e">
        <f>J192/I192*100</f>
        <v>#DIV/0!</v>
      </c>
      <c r="Q192" s="251"/>
      <c r="R192" s="251"/>
      <c r="S192" s="1"/>
      <c r="T192" s="1"/>
      <c r="U192" s="1"/>
      <c r="V192" s="1"/>
      <c r="W192" s="1"/>
      <c r="X192" s="1"/>
      <c r="Y192" s="1"/>
    </row>
    <row r="193" spans="1:25" s="14" customFormat="1" ht="18.75" hidden="1" customHeight="1" x14ac:dyDescent="0.25">
      <c r="A193" s="86" t="s">
        <v>101</v>
      </c>
      <c r="B193" s="21" t="s">
        <v>72</v>
      </c>
      <c r="C193" s="21" t="s">
        <v>73</v>
      </c>
      <c r="D193" s="21" t="s">
        <v>73</v>
      </c>
      <c r="E193" s="21" t="s">
        <v>74</v>
      </c>
      <c r="F193" s="21" t="s">
        <v>72</v>
      </c>
      <c r="G193" s="21" t="s">
        <v>47</v>
      </c>
      <c r="H193" s="21"/>
      <c r="I193" s="22">
        <v>0</v>
      </c>
      <c r="J193" s="22">
        <v>0</v>
      </c>
      <c r="K193" s="22">
        <f>I193-J193</f>
        <v>0</v>
      </c>
      <c r="L193" s="190"/>
      <c r="M193" s="204"/>
      <c r="N193" s="201"/>
      <c r="O193" s="24">
        <f t="shared" si="111"/>
        <v>0</v>
      </c>
      <c r="P193" s="25" t="e">
        <f>J193/I193*100</f>
        <v>#DIV/0!</v>
      </c>
      <c r="Q193" s="251"/>
      <c r="R193" s="251"/>
      <c r="S193" s="1"/>
      <c r="T193" s="1"/>
      <c r="U193" s="1"/>
      <c r="V193" s="1"/>
      <c r="W193" s="1"/>
      <c r="X193" s="1"/>
      <c r="Y193" s="1"/>
    </row>
    <row r="194" spans="1:25" s="14" customFormat="1" ht="18.75" hidden="1" customHeight="1" x14ac:dyDescent="0.25">
      <c r="A194" s="86" t="s">
        <v>101</v>
      </c>
      <c r="B194" s="21" t="s">
        <v>72</v>
      </c>
      <c r="C194" s="21" t="s">
        <v>73</v>
      </c>
      <c r="D194" s="21" t="s">
        <v>73</v>
      </c>
      <c r="E194" s="21" t="s">
        <v>74</v>
      </c>
      <c r="F194" s="21" t="s">
        <v>72</v>
      </c>
      <c r="G194" s="21" t="s">
        <v>92</v>
      </c>
      <c r="H194" s="21"/>
      <c r="I194" s="22">
        <v>0</v>
      </c>
      <c r="J194" s="22">
        <v>0</v>
      </c>
      <c r="K194" s="22">
        <f>I194-J194</f>
        <v>0</v>
      </c>
      <c r="L194" s="190"/>
      <c r="M194" s="204"/>
      <c r="N194" s="201"/>
      <c r="O194" s="24">
        <f t="shared" si="111"/>
        <v>0</v>
      </c>
      <c r="P194" s="25" t="e">
        <f>J194/I194*100</f>
        <v>#DIV/0!</v>
      </c>
      <c r="Q194" s="251"/>
      <c r="R194" s="25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69"/>
      <c r="B195" s="70"/>
      <c r="C195" s="70"/>
      <c r="D195" s="70"/>
      <c r="E195" s="70"/>
      <c r="F195" s="70"/>
      <c r="G195" s="1"/>
      <c r="H195" s="1"/>
      <c r="I195" s="1"/>
      <c r="J195" s="1"/>
      <c r="K195" s="1"/>
      <c r="L195" s="65"/>
      <c r="M195" s="66"/>
      <c r="N195" s="67"/>
      <c r="O195" s="67"/>
      <c r="P195" s="67"/>
    </row>
    <row r="196" spans="1:25" ht="40.5" customHeight="1" x14ac:dyDescent="0.25">
      <c r="A196" s="280" t="s">
        <v>145</v>
      </c>
      <c r="B196" s="280"/>
      <c r="C196" s="280"/>
      <c r="D196" s="280"/>
      <c r="E196" s="280"/>
      <c r="F196" s="280"/>
      <c r="G196" s="280"/>
      <c r="H196" s="71"/>
      <c r="I196" s="1"/>
      <c r="J196" s="1"/>
      <c r="K196" s="1"/>
      <c r="L196" s="65"/>
      <c r="M196" s="66"/>
      <c r="N196" s="67"/>
      <c r="O196" s="67"/>
      <c r="P196" s="67"/>
    </row>
    <row r="197" spans="1:25" ht="15" customHeight="1" x14ac:dyDescent="0.25">
      <c r="A197" s="280"/>
      <c r="B197" s="280"/>
      <c r="C197" s="280"/>
      <c r="D197" s="280"/>
      <c r="E197" s="280"/>
      <c r="F197" s="280"/>
      <c r="G197" s="280"/>
      <c r="H197" s="71"/>
      <c r="I197" s="1"/>
      <c r="J197" s="1"/>
      <c r="K197" s="1"/>
      <c r="L197" s="65"/>
      <c r="M197" s="66"/>
      <c r="N197" s="67"/>
      <c r="O197" s="67"/>
      <c r="P197" s="67"/>
    </row>
    <row r="198" spans="1:25" ht="18.75" x14ac:dyDescent="0.25">
      <c r="A198" s="72"/>
      <c r="B198" s="73"/>
      <c r="C198" s="73"/>
      <c r="D198" s="73"/>
      <c r="E198" s="73"/>
      <c r="F198" s="73"/>
      <c r="G198" s="1"/>
      <c r="H198" s="1"/>
      <c r="I198" s="1"/>
      <c r="J198" s="1"/>
      <c r="K198" s="1"/>
      <c r="L198" s="65"/>
      <c r="M198" s="66"/>
      <c r="N198" s="67"/>
      <c r="O198" s="67"/>
      <c r="P198" s="67"/>
    </row>
    <row r="199" spans="1:25" x14ac:dyDescent="0.25">
      <c r="A199" s="1"/>
      <c r="B199" s="1"/>
      <c r="C199" s="1"/>
      <c r="D199" s="1"/>
      <c r="E199" s="1"/>
      <c r="F199" s="1"/>
      <c r="L199" s="65"/>
      <c r="M199" s="66"/>
      <c r="N199" s="67"/>
      <c r="O199" s="67"/>
      <c r="P199" s="67"/>
    </row>
    <row r="200" spans="1:25" x14ac:dyDescent="0.25">
      <c r="A200" s="1"/>
      <c r="B200" s="1"/>
      <c r="C200" s="1"/>
      <c r="D200" s="1"/>
      <c r="E200" s="1"/>
      <c r="F200" s="1"/>
      <c r="L200" s="65"/>
      <c r="M200" s="66"/>
      <c r="N200" s="67"/>
      <c r="O200" s="67"/>
      <c r="P200" s="67"/>
    </row>
    <row r="201" spans="1:25" x14ac:dyDescent="0.25">
      <c r="A201" s="1"/>
      <c r="B201" s="1"/>
      <c r="C201" s="1"/>
      <c r="D201" s="1"/>
      <c r="E201" s="1"/>
      <c r="F201" s="1"/>
      <c r="J201" s="172" t="e">
        <f>SUM(J194+J189+J172+J171+J169+J168+J176+J162+J160+J158+J153+J149+J148+J146+J137+J131+J130+J129+J128+J127+J126+J124+J123+J121+J120+J118+J117+J115+J113++J99+J98+J96+J95+J90+J89+J87+J86++J84+J82+J80+J78+J77+J75+J74+J73+J61+J58+J57+#REF!+J56+J55+J54+J46+J45+J43+J42+J111+J109+J107+J106+J105+J104+J40+J39+J38+J37+J36+J35+J34+J33+J31+J30+J29+J28+J27+J26+J25+J24+J23+J21+J20+J19+J17+J16+J193+J83+J63)</f>
        <v>#REF!</v>
      </c>
      <c r="L201" s="65"/>
      <c r="M201" s="66"/>
      <c r="N201" s="67"/>
      <c r="O201" s="67"/>
      <c r="P201" s="67"/>
    </row>
    <row r="202" spans="1:25" x14ac:dyDescent="0.25">
      <c r="A202" s="1"/>
      <c r="B202" s="1"/>
      <c r="C202" s="1"/>
      <c r="D202" s="1"/>
      <c r="E202" s="1"/>
      <c r="F202" s="1"/>
      <c r="J202" s="112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172" t="e">
        <f>J202-J201</f>
        <v>#REF!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3" customFormat="1" x14ac:dyDescent="0.25">
      <c r="A218" s="1"/>
      <c r="B218" s="1"/>
      <c r="C218" s="1"/>
      <c r="D218" s="1"/>
      <c r="E218" s="1"/>
      <c r="F218" s="1"/>
      <c r="I218" s="112"/>
      <c r="J218" s="112"/>
      <c r="K218" s="68"/>
      <c r="L218" s="68"/>
      <c r="M218" s="2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3" customFormat="1" x14ac:dyDescent="0.25">
      <c r="A219" s="74"/>
      <c r="I219" s="112"/>
      <c r="J219" s="112"/>
      <c r="K219" s="68"/>
      <c r="L219" s="68"/>
      <c r="M219" s="2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3" customFormat="1" x14ac:dyDescent="0.25">
      <c r="A220" s="74"/>
      <c r="I220" s="112"/>
      <c r="J220" s="112"/>
      <c r="K220" s="68"/>
      <c r="L220" s="68"/>
      <c r="M220" s="2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3" customFormat="1" x14ac:dyDescent="0.25">
      <c r="A221" s="74"/>
      <c r="I221" s="112"/>
      <c r="J221" s="112"/>
      <c r="K221" s="68"/>
      <c r="L221" s="68"/>
      <c r="M221" s="2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3" customFormat="1" x14ac:dyDescent="0.25">
      <c r="A222" s="74"/>
      <c r="I222" s="112"/>
      <c r="J222" s="112"/>
      <c r="K222" s="68"/>
      <c r="L222" s="68"/>
      <c r="M222" s="2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3" customFormat="1" x14ac:dyDescent="0.25">
      <c r="A223" s="74"/>
      <c r="I223" s="112"/>
      <c r="J223" s="112"/>
      <c r="K223" s="68"/>
      <c r="L223" s="68"/>
      <c r="M223" s="2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3" customFormat="1" x14ac:dyDescent="0.25">
      <c r="A224" s="74"/>
      <c r="I224" s="112"/>
      <c r="J224" s="112"/>
      <c r="K224" s="68"/>
      <c r="L224" s="68"/>
      <c r="M224" s="2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3" customFormat="1" x14ac:dyDescent="0.25">
      <c r="A225" s="74"/>
      <c r="I225" s="112"/>
      <c r="J225" s="112"/>
      <c r="K225" s="68"/>
      <c r="L225" s="68"/>
      <c r="M225" s="2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3" customFormat="1" x14ac:dyDescent="0.25">
      <c r="A226" s="74"/>
      <c r="I226" s="112"/>
      <c r="J226" s="112"/>
      <c r="K226" s="68"/>
      <c r="L226" s="68"/>
      <c r="M226" s="2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97:G197"/>
    <mergeCell ref="A191:P191"/>
    <mergeCell ref="Q191:R191"/>
    <mergeCell ref="Q192:R192"/>
    <mergeCell ref="Q193:R193"/>
    <mergeCell ref="Q194:R194"/>
    <mergeCell ref="A196:G196"/>
    <mergeCell ref="Q167:R169"/>
    <mergeCell ref="Q170:R172"/>
    <mergeCell ref="A187:P187"/>
    <mergeCell ref="Q187:R187"/>
    <mergeCell ref="Q188:R188"/>
    <mergeCell ref="Q189:R189"/>
    <mergeCell ref="Q179:R179"/>
    <mergeCell ref="Q180:R180"/>
    <mergeCell ref="Q181:R181"/>
    <mergeCell ref="Q182:R182"/>
    <mergeCell ref="Q183:R183"/>
    <mergeCell ref="Q184:R186"/>
    <mergeCell ref="Q173:R173"/>
    <mergeCell ref="Q174:R174"/>
    <mergeCell ref="Q175:R175"/>
    <mergeCell ref="Q176:R176"/>
    <mergeCell ref="Q177:R177"/>
    <mergeCell ref="Q178:R178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  <mergeCell ref="Q158:R158"/>
    <mergeCell ref="Q159:R159"/>
    <mergeCell ref="Q160:R160"/>
    <mergeCell ref="Q146:R146"/>
    <mergeCell ref="Q147:R149"/>
    <mergeCell ref="Q150:R151"/>
    <mergeCell ref="Q152:R153"/>
    <mergeCell ref="A154:P154"/>
    <mergeCell ref="Q154:R154"/>
    <mergeCell ref="Q132:R134"/>
    <mergeCell ref="Q135:R137"/>
    <mergeCell ref="Q138:R139"/>
    <mergeCell ref="Q140:R141"/>
    <mergeCell ref="Q143:R144"/>
    <mergeCell ref="Q145:R145"/>
    <mergeCell ref="Q126:R126"/>
    <mergeCell ref="Q127:R127"/>
    <mergeCell ref="Q128:R128"/>
    <mergeCell ref="Q129:R129"/>
    <mergeCell ref="Q130:R130"/>
    <mergeCell ref="Q131:R131"/>
    <mergeCell ref="Q120:R120"/>
    <mergeCell ref="Q121:R121"/>
    <mergeCell ref="Q122:R122"/>
    <mergeCell ref="Q123:R123"/>
    <mergeCell ref="Q124:R124"/>
    <mergeCell ref="Q125:R125"/>
    <mergeCell ref="Q114:R114"/>
    <mergeCell ref="Q115:R115"/>
    <mergeCell ref="Q116:R116"/>
    <mergeCell ref="Q117:R117"/>
    <mergeCell ref="Q118:R118"/>
    <mergeCell ref="Q119:R119"/>
    <mergeCell ref="A100:P100"/>
    <mergeCell ref="Q100:R100"/>
    <mergeCell ref="Q101:R101"/>
    <mergeCell ref="Q102:R102"/>
    <mergeCell ref="Q112:R112"/>
    <mergeCell ref="Q113:R113"/>
    <mergeCell ref="Q95:R95"/>
    <mergeCell ref="Q96:R96"/>
    <mergeCell ref="Q97:R97"/>
    <mergeCell ref="Q98:R98"/>
    <mergeCell ref="Q99:R99"/>
    <mergeCell ref="Q88:R88"/>
    <mergeCell ref="Q89:R89"/>
    <mergeCell ref="Q90:R90"/>
    <mergeCell ref="Q91:R91"/>
    <mergeCell ref="Q92:R92"/>
    <mergeCell ref="Q93:R93"/>
    <mergeCell ref="N84:O84"/>
    <mergeCell ref="Q84:R84"/>
    <mergeCell ref="Q85:R85"/>
    <mergeCell ref="Q86:R86"/>
    <mergeCell ref="Q87:R87"/>
    <mergeCell ref="Q77:R77"/>
    <mergeCell ref="Q78:R78"/>
    <mergeCell ref="Q79:R79"/>
    <mergeCell ref="Q80:R80"/>
    <mergeCell ref="Q81:R81"/>
    <mergeCell ref="Q82:R82"/>
    <mergeCell ref="A64:P64"/>
    <mergeCell ref="Q64:R64"/>
    <mergeCell ref="Q42:R42"/>
    <mergeCell ref="Q43:R43"/>
    <mergeCell ref="Q44:R44"/>
    <mergeCell ref="Q45:R45"/>
    <mergeCell ref="Q46:R46"/>
    <mergeCell ref="Q47:R47"/>
    <mergeCell ref="Q71:R71"/>
    <mergeCell ref="Q65:R65"/>
    <mergeCell ref="Q66:R66"/>
    <mergeCell ref="Q67:R67"/>
    <mergeCell ref="Q68:R68"/>
    <mergeCell ref="Q69:R69"/>
    <mergeCell ref="Q70:R70"/>
    <mergeCell ref="Q107:R107"/>
    <mergeCell ref="Q108:R108"/>
    <mergeCell ref="Q109:R109"/>
    <mergeCell ref="Q110:R110"/>
    <mergeCell ref="Q111:R111"/>
    <mergeCell ref="Q41:R41"/>
    <mergeCell ref="Q39:R39"/>
    <mergeCell ref="Q40:R40"/>
    <mergeCell ref="Q103:R103"/>
    <mergeCell ref="Q104:R104"/>
    <mergeCell ref="Q105:R105"/>
    <mergeCell ref="Q106:R106"/>
    <mergeCell ref="Q48:R48"/>
    <mergeCell ref="Q49:R49"/>
    <mergeCell ref="Q50:R50"/>
    <mergeCell ref="Q51:R51"/>
    <mergeCell ref="Q54:R54"/>
    <mergeCell ref="Q72:R72"/>
    <mergeCell ref="Q73:R73"/>
    <mergeCell ref="Q74:R74"/>
    <mergeCell ref="Q75:R75"/>
    <mergeCell ref="Q76:R76"/>
    <mergeCell ref="Q83:R83"/>
    <mergeCell ref="Q94:R94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</mergeCells>
  <printOptions horizontalCentered="1"/>
  <pageMargins left="0.39370078740157483" right="0.39370078740157483" top="0.6692913385826772" bottom="0.6692913385826772" header="0" footer="0"/>
  <pageSetup paperSize="9" scale="52" fitToHeight="7" orientation="landscape" r:id="rId1"/>
  <rowBreaks count="2" manualBreakCount="2">
    <brk id="37" max="17" man="1"/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C4B3-38D1-4CE5-8262-7041F2D5FD4F}">
  <sheetPr>
    <pageSetUpPr fitToPage="1"/>
  </sheetPr>
  <dimension ref="A1:AX226"/>
  <sheetViews>
    <sheetView tabSelected="1" showWhiteSpace="0" view="pageBreakPreview" zoomScale="80" zoomScaleNormal="75" zoomScaleSheetLayoutView="80" workbookViewId="0">
      <pane ySplit="5" topLeftCell="A6" activePane="bottomLeft" state="frozen"/>
      <selection pane="bottomLeft" activeCell="K157" sqref="K157"/>
    </sheetView>
  </sheetViews>
  <sheetFormatPr defaultColWidth="9.140625" defaultRowHeight="15" x14ac:dyDescent="0.25"/>
  <cols>
    <col min="1" max="1" width="70.5703125" style="74" customWidth="1"/>
    <col min="2" max="2" width="7.42578125" style="63" customWidth="1"/>
    <col min="3" max="4" width="6.28515625" style="63" customWidth="1"/>
    <col min="5" max="5" width="16.28515625" style="63" customWidth="1"/>
    <col min="6" max="6" width="8.85546875" style="63" customWidth="1"/>
    <col min="7" max="7" width="11.42578125" style="63" customWidth="1"/>
    <col min="8" max="8" width="11.28515625" style="63" customWidth="1"/>
    <col min="9" max="9" width="18" style="112" customWidth="1"/>
    <col min="10" max="10" width="18.28515625" style="112" customWidth="1"/>
    <col min="11" max="11" width="18.7109375" style="68" customWidth="1"/>
    <col min="12" max="12" width="19.28515625" style="68" hidden="1" customWidth="1"/>
    <col min="13" max="13" width="16.5703125" style="28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50" ht="22.9" customHeight="1" x14ac:dyDescent="0.3">
      <c r="A2" s="219" t="s">
        <v>176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50" ht="32.25" customHeight="1" x14ac:dyDescent="0.25">
      <c r="A3" s="220" t="s">
        <v>1</v>
      </c>
      <c r="B3" s="222" t="s">
        <v>2</v>
      </c>
      <c r="C3" s="224" t="s">
        <v>3</v>
      </c>
      <c r="D3" s="225"/>
      <c r="E3" s="225"/>
      <c r="F3" s="226"/>
      <c r="G3" s="220" t="s">
        <v>4</v>
      </c>
      <c r="H3" s="230" t="s">
        <v>5</v>
      </c>
      <c r="I3" s="232" t="s">
        <v>148</v>
      </c>
      <c r="J3" s="232" t="s">
        <v>177</v>
      </c>
      <c r="K3" s="234" t="s">
        <v>6</v>
      </c>
      <c r="L3" s="135"/>
      <c r="M3" s="136"/>
      <c r="N3" s="135"/>
      <c r="O3" s="234" t="s">
        <v>7</v>
      </c>
      <c r="P3" s="237" t="s">
        <v>178</v>
      </c>
      <c r="Q3" s="239" t="s">
        <v>80</v>
      </c>
      <c r="R3" s="240"/>
    </row>
    <row r="4" spans="1:50" s="2" customFormat="1" ht="28.5" customHeight="1" x14ac:dyDescent="0.25">
      <c r="A4" s="221"/>
      <c r="B4" s="223"/>
      <c r="C4" s="227"/>
      <c r="D4" s="228"/>
      <c r="E4" s="228"/>
      <c r="F4" s="229"/>
      <c r="G4" s="221"/>
      <c r="H4" s="231"/>
      <c r="I4" s="233"/>
      <c r="J4" s="233"/>
      <c r="K4" s="235"/>
      <c r="L4" s="137"/>
      <c r="M4" s="138"/>
      <c r="N4" s="137"/>
      <c r="O4" s="235"/>
      <c r="P4" s="238"/>
      <c r="Q4" s="241"/>
      <c r="R4" s="24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27">
        <v>9</v>
      </c>
      <c r="J5" s="127">
        <v>10</v>
      </c>
      <c r="K5" s="5">
        <v>11</v>
      </c>
      <c r="L5" s="6"/>
      <c r="M5" s="7"/>
      <c r="N5" s="6"/>
      <c r="O5" s="5">
        <v>12</v>
      </c>
      <c r="P5" s="4">
        <v>13</v>
      </c>
      <c r="Q5" s="243">
        <v>14</v>
      </c>
      <c r="R5" s="24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29" t="s">
        <v>8</v>
      </c>
      <c r="B6" s="130" t="s">
        <v>9</v>
      </c>
      <c r="C6" s="130"/>
      <c r="D6" s="130"/>
      <c r="E6" s="130"/>
      <c r="F6" s="130"/>
      <c r="G6" s="130"/>
      <c r="H6" s="130"/>
      <c r="I6" s="128">
        <f>I8+I65+I101+I155+I188+I192</f>
        <v>153019016.59000003</v>
      </c>
      <c r="J6" s="128">
        <f t="shared" ref="I6:O6" si="0">J8+J65+J101+J155+J188+J192</f>
        <v>12371485.597999999</v>
      </c>
      <c r="K6" s="128">
        <f t="shared" si="0"/>
        <v>140647530.99200001</v>
      </c>
      <c r="L6" s="128" t="e">
        <f t="shared" si="0"/>
        <v>#REF!</v>
      </c>
      <c r="M6" s="128" t="e">
        <f t="shared" si="0"/>
        <v>#REF!</v>
      </c>
      <c r="N6" s="128" t="e">
        <f t="shared" si="0"/>
        <v>#REF!</v>
      </c>
      <c r="O6" s="128">
        <f t="shared" si="0"/>
        <v>0</v>
      </c>
      <c r="P6" s="131">
        <f>J6/I6*100</f>
        <v>8.084933411347313</v>
      </c>
      <c r="Q6" s="245"/>
      <c r="R6" s="245"/>
      <c r="S6" s="80"/>
    </row>
    <row r="7" spans="1:50" s="2" customFormat="1" ht="22.5" customHeight="1" x14ac:dyDescent="0.3">
      <c r="A7" s="246" t="s">
        <v>10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8"/>
      <c r="R7" s="248"/>
    </row>
    <row r="8" spans="1:50" ht="24.75" customHeight="1" x14ac:dyDescent="0.25">
      <c r="A8" s="139" t="s">
        <v>151</v>
      </c>
      <c r="B8" s="8" t="s">
        <v>9</v>
      </c>
      <c r="C8" s="8" t="s">
        <v>11</v>
      </c>
      <c r="D8" s="8"/>
      <c r="E8" s="8"/>
      <c r="F8" s="8"/>
      <c r="G8" s="8"/>
      <c r="H8" s="8"/>
      <c r="I8" s="9">
        <f>I9+I52+I59</f>
        <v>11422339.059999999</v>
      </c>
      <c r="J8" s="9">
        <f>J9+J52+J59</f>
        <v>1072932.93</v>
      </c>
      <c r="K8" s="9">
        <f t="shared" ref="K8" si="1">K9+K52+K59</f>
        <v>10349406.129999999</v>
      </c>
      <c r="L8" s="9" t="e">
        <f>L9+L52+L59</f>
        <v>#REF!</v>
      </c>
      <c r="M8" s="9" t="e">
        <f>M9+M52+M59</f>
        <v>#REF!</v>
      </c>
      <c r="N8" s="9" t="e">
        <f>N9+N52+N59</f>
        <v>#REF!</v>
      </c>
      <c r="O8" s="9">
        <f>O9+O52+O59</f>
        <v>0</v>
      </c>
      <c r="P8" s="11">
        <f>J8/I8*100</f>
        <v>9.3932855990706354</v>
      </c>
      <c r="Q8" s="236"/>
      <c r="R8" s="236"/>
    </row>
    <row r="9" spans="1:50" s="14" customFormat="1" ht="33" customHeight="1" x14ac:dyDescent="0.25">
      <c r="A9" s="140" t="s">
        <v>12</v>
      </c>
      <c r="B9" s="12" t="s">
        <v>9</v>
      </c>
      <c r="C9" s="12" t="s">
        <v>11</v>
      </c>
      <c r="D9" s="12" t="s">
        <v>13</v>
      </c>
      <c r="E9" s="12"/>
      <c r="F9" s="12"/>
      <c r="G9" s="12"/>
      <c r="H9" s="132"/>
      <c r="I9" s="125">
        <f>I10+I41+I44</f>
        <v>11178668.52</v>
      </c>
      <c r="J9" s="125">
        <f t="shared" ref="J9:K9" si="2">J10+J41+J44</f>
        <v>1072932.93</v>
      </c>
      <c r="K9" s="125">
        <f t="shared" si="2"/>
        <v>10105735.59</v>
      </c>
      <c r="L9" s="125" t="e">
        <f>L10+L103+L108+L110+L41+L44+L50+L47+L52+L59+L62</f>
        <v>#REF!</v>
      </c>
      <c r="M9" s="125" t="e">
        <f>M10+M103+M108+M110+M41+M44+M50+M47+M52+M59+M62</f>
        <v>#REF!</v>
      </c>
      <c r="N9" s="125" t="e">
        <f>N10+N103+N108+N110+N41+N44+N50+N47+N52+N59+N62</f>
        <v>#REF!</v>
      </c>
      <c r="O9" s="125">
        <f>O10+O103+O108+O110+O41+O44+O50+O47+O52+O59+O62</f>
        <v>0</v>
      </c>
      <c r="P9" s="125">
        <f>J9/I9*100</f>
        <v>9.5980386937889079</v>
      </c>
      <c r="Q9" s="236"/>
      <c r="R9" s="236"/>
    </row>
    <row r="10" spans="1:50" ht="39" customHeight="1" x14ac:dyDescent="0.25">
      <c r="A10" s="38" t="s">
        <v>14</v>
      </c>
      <c r="B10" s="39" t="s">
        <v>9</v>
      </c>
      <c r="C10" s="39" t="s">
        <v>11</v>
      </c>
      <c r="D10" s="39" t="s">
        <v>13</v>
      </c>
      <c r="E10" s="39" t="s">
        <v>15</v>
      </c>
      <c r="F10" s="39"/>
      <c r="G10" s="39"/>
      <c r="H10" s="39"/>
      <c r="I10" s="16">
        <f>I11</f>
        <v>11153256.959999999</v>
      </c>
      <c r="J10" s="16">
        <f>J11</f>
        <v>1072760.98</v>
      </c>
      <c r="K10" s="16">
        <f>K11</f>
        <v>10080495.98</v>
      </c>
      <c r="L10" s="16" t="e">
        <f t="shared" ref="K10:O11" si="3">L11</f>
        <v>#REF!</v>
      </c>
      <c r="M10" s="16">
        <f t="shared" si="3"/>
        <v>0</v>
      </c>
      <c r="N10" s="16">
        <f t="shared" si="3"/>
        <v>0</v>
      </c>
      <c r="O10" s="19">
        <f>I10-J10-K10</f>
        <v>0</v>
      </c>
      <c r="P10" s="20">
        <f>P9</f>
        <v>9.5980386937889079</v>
      </c>
      <c r="Q10" s="236"/>
      <c r="R10" s="236"/>
      <c r="T10" s="218">
        <f>I6-T11</f>
        <v>0</v>
      </c>
    </row>
    <row r="11" spans="1:50" ht="56.25" x14ac:dyDescent="0.25">
      <c r="A11" s="86" t="s">
        <v>16</v>
      </c>
      <c r="B11" s="21" t="s">
        <v>9</v>
      </c>
      <c r="C11" s="21" t="s">
        <v>11</v>
      </c>
      <c r="D11" s="21" t="s">
        <v>13</v>
      </c>
      <c r="E11" s="21" t="s">
        <v>15</v>
      </c>
      <c r="F11" s="21" t="s">
        <v>17</v>
      </c>
      <c r="G11" s="21"/>
      <c r="H11" s="21"/>
      <c r="I11" s="27">
        <f>I12</f>
        <v>11153256.959999999</v>
      </c>
      <c r="J11" s="27">
        <f>J12</f>
        <v>1072760.98</v>
      </c>
      <c r="K11" s="31">
        <f t="shared" si="3"/>
        <v>10080495.98</v>
      </c>
      <c r="L11" s="31" t="e">
        <f t="shared" si="3"/>
        <v>#REF!</v>
      </c>
      <c r="M11" s="31">
        <f t="shared" si="3"/>
        <v>0</v>
      </c>
      <c r="N11" s="31">
        <f t="shared" si="3"/>
        <v>0</v>
      </c>
      <c r="O11" s="77">
        <f t="shared" ref="O11:O12" si="4">I11-J11-K11</f>
        <v>0</v>
      </c>
      <c r="P11" s="25">
        <f t="shared" ref="P11:P51" si="5">J11/I11*100</f>
        <v>9.6183651452427412</v>
      </c>
      <c r="Q11" s="236"/>
      <c r="R11" s="236"/>
      <c r="T11" s="186">
        <v>153019016.59</v>
      </c>
      <c r="U11" s="167"/>
      <c r="V11" s="185"/>
    </row>
    <row r="12" spans="1:50" ht="23.25" customHeight="1" x14ac:dyDescent="0.35">
      <c r="A12" s="141" t="s">
        <v>18</v>
      </c>
      <c r="B12" s="21" t="s">
        <v>9</v>
      </c>
      <c r="C12" s="21" t="s">
        <v>11</v>
      </c>
      <c r="D12" s="21" t="s">
        <v>13</v>
      </c>
      <c r="E12" s="21" t="s">
        <v>15</v>
      </c>
      <c r="F12" s="21" t="s">
        <v>19</v>
      </c>
      <c r="G12" s="21"/>
      <c r="H12" s="21"/>
      <c r="I12" s="33">
        <f>I13</f>
        <v>11153256.959999999</v>
      </c>
      <c r="J12" s="33">
        <f>J13</f>
        <v>1072760.98</v>
      </c>
      <c r="K12" s="33">
        <f>K13</f>
        <v>10080495.98</v>
      </c>
      <c r="L12" s="76" t="e">
        <f>L13</f>
        <v>#REF!</v>
      </c>
      <c r="M12" s="142"/>
      <c r="N12" s="143"/>
      <c r="O12" s="77">
        <f t="shared" si="4"/>
        <v>0</v>
      </c>
      <c r="P12" s="25">
        <f t="shared" si="5"/>
        <v>9.6183651452427412</v>
      </c>
      <c r="Q12" s="236"/>
      <c r="R12" s="236"/>
      <c r="T12" s="187">
        <v>44593</v>
      </c>
      <c r="V12" s="166"/>
    </row>
    <row r="13" spans="1:50" ht="57" thickBot="1" x14ac:dyDescent="0.3">
      <c r="A13" s="141" t="s">
        <v>20</v>
      </c>
      <c r="B13" s="21" t="s">
        <v>9</v>
      </c>
      <c r="C13" s="21" t="s">
        <v>11</v>
      </c>
      <c r="D13" s="21" t="s">
        <v>13</v>
      </c>
      <c r="E13" s="21" t="s">
        <v>15</v>
      </c>
      <c r="F13" s="21" t="s">
        <v>21</v>
      </c>
      <c r="G13" s="21"/>
      <c r="H13" s="21"/>
      <c r="I13" s="33">
        <f>I14+I32</f>
        <v>11153256.959999999</v>
      </c>
      <c r="J13" s="33">
        <f>J14+J32</f>
        <v>1072760.98</v>
      </c>
      <c r="K13" s="33">
        <f>K14+K32</f>
        <v>10080495.98</v>
      </c>
      <c r="L13" s="33" t="e">
        <f>L14+L32+#REF!</f>
        <v>#REF!</v>
      </c>
      <c r="M13" s="33" t="e">
        <f>M14+M32+#REF!</f>
        <v>#REF!</v>
      </c>
      <c r="N13" s="33" t="e">
        <f>N14+N32+#REF!</f>
        <v>#REF!</v>
      </c>
      <c r="O13" s="77">
        <f>I13-J13-K13</f>
        <v>0</v>
      </c>
      <c r="P13" s="25">
        <f t="shared" si="5"/>
        <v>9.6183651452427412</v>
      </c>
      <c r="Q13" s="236"/>
      <c r="R13" s="236"/>
      <c r="T13" s="188">
        <f>12371485.59-J6</f>
        <v>-7.9999994486570358E-3</v>
      </c>
    </row>
    <row r="14" spans="1:50" ht="24.75" customHeight="1" x14ac:dyDescent="0.25">
      <c r="A14" s="141" t="s">
        <v>22</v>
      </c>
      <c r="B14" s="21" t="s">
        <v>9</v>
      </c>
      <c r="C14" s="21" t="s">
        <v>11</v>
      </c>
      <c r="D14" s="21" t="s">
        <v>13</v>
      </c>
      <c r="E14" s="21" t="s">
        <v>15</v>
      </c>
      <c r="F14" s="21" t="s">
        <v>21</v>
      </c>
      <c r="G14" s="21" t="s">
        <v>23</v>
      </c>
      <c r="H14" s="21"/>
      <c r="I14" s="27">
        <f>I15+I22+I27+I29+I30+I31+I21+I18+I28</f>
        <v>10419717.489999998</v>
      </c>
      <c r="J14" s="27">
        <f>J15+J22+J27+J29+J30+J31+J21+J18+J28</f>
        <v>901444.16</v>
      </c>
      <c r="K14" s="27">
        <f>K15+K22+K27+K29+K30+K31+K21+K18+K28</f>
        <v>9518273.3300000001</v>
      </c>
      <c r="L14" s="27" t="e">
        <f t="shared" ref="L14:N14" si="6">L15+L22+L27+L29+L30+L31+L21+L18+L28</f>
        <v>#REF!</v>
      </c>
      <c r="M14" s="27">
        <f t="shared" si="6"/>
        <v>4453276.0599999996</v>
      </c>
      <c r="N14" s="27">
        <f t="shared" si="6"/>
        <v>-6551614.5299999993</v>
      </c>
      <c r="O14" s="27">
        <f>O15+O22+O27+O29+O30+O31+O21+O18+O28</f>
        <v>0</v>
      </c>
      <c r="P14" s="25">
        <f t="shared" si="5"/>
        <v>8.6513301427330749</v>
      </c>
      <c r="Q14" s="256"/>
      <c r="R14" s="256"/>
    </row>
    <row r="15" spans="1:50" ht="27" customHeight="1" x14ac:dyDescent="0.25">
      <c r="A15" s="141" t="s">
        <v>24</v>
      </c>
      <c r="B15" s="21" t="s">
        <v>9</v>
      </c>
      <c r="C15" s="21" t="s">
        <v>11</v>
      </c>
      <c r="D15" s="21" t="s">
        <v>13</v>
      </c>
      <c r="E15" s="21" t="s">
        <v>15</v>
      </c>
      <c r="F15" s="21" t="s">
        <v>21</v>
      </c>
      <c r="G15" s="21" t="s">
        <v>25</v>
      </c>
      <c r="H15" s="21"/>
      <c r="I15" s="27">
        <f>I16+I17</f>
        <v>3702230.8</v>
      </c>
      <c r="J15" s="27">
        <f>J16+J17</f>
        <v>466370.73</v>
      </c>
      <c r="K15" s="27">
        <f>K16+K17</f>
        <v>3235860.07</v>
      </c>
      <c r="L15" s="27">
        <f t="shared" ref="L15:N15" si="7">L16+L17+L18</f>
        <v>-2053338.4699999997</v>
      </c>
      <c r="M15" s="27">
        <f t="shared" si="7"/>
        <v>4498276.0599999996</v>
      </c>
      <c r="N15" s="27">
        <f t="shared" si="7"/>
        <v>-6551614.5299999993</v>
      </c>
      <c r="O15" s="27">
        <f>O16+O17</f>
        <v>0</v>
      </c>
      <c r="P15" s="25">
        <f t="shared" si="5"/>
        <v>12.597019343040417</v>
      </c>
      <c r="Q15" s="252"/>
      <c r="R15" s="253"/>
    </row>
    <row r="16" spans="1:50" ht="18.75" x14ac:dyDescent="0.25">
      <c r="A16" s="141" t="s">
        <v>26</v>
      </c>
      <c r="B16" s="21" t="s">
        <v>9</v>
      </c>
      <c r="C16" s="21" t="s">
        <v>11</v>
      </c>
      <c r="D16" s="21" t="s">
        <v>13</v>
      </c>
      <c r="E16" s="21" t="s">
        <v>15</v>
      </c>
      <c r="F16" s="21" t="s">
        <v>21</v>
      </c>
      <c r="G16" s="21" t="s">
        <v>27</v>
      </c>
      <c r="H16" s="21"/>
      <c r="I16" s="168">
        <v>2836536.71</v>
      </c>
      <c r="J16" s="169">
        <v>391599.12</v>
      </c>
      <c r="K16" s="87">
        <f>I16-J16</f>
        <v>2444937.59</v>
      </c>
      <c r="L16" s="87">
        <f t="shared" ref="L16:N16" si="8">J16-K16</f>
        <v>-2053338.4699999997</v>
      </c>
      <c r="M16" s="87">
        <f t="shared" si="8"/>
        <v>4498276.0599999996</v>
      </c>
      <c r="N16" s="87">
        <f t="shared" si="8"/>
        <v>-6551614.5299999993</v>
      </c>
      <c r="O16" s="122">
        <f>I16-J16-K16</f>
        <v>0</v>
      </c>
      <c r="P16" s="25">
        <f t="shared" si="5"/>
        <v>13.805536823107076</v>
      </c>
      <c r="Q16" s="256"/>
      <c r="R16" s="256"/>
    </row>
    <row r="17" spans="1:18" ht="21.75" customHeight="1" x14ac:dyDescent="0.25">
      <c r="A17" s="141" t="s">
        <v>30</v>
      </c>
      <c r="B17" s="21" t="s">
        <v>9</v>
      </c>
      <c r="C17" s="21" t="s">
        <v>11</v>
      </c>
      <c r="D17" s="21" t="s">
        <v>13</v>
      </c>
      <c r="E17" s="21" t="s">
        <v>15</v>
      </c>
      <c r="F17" s="21" t="s">
        <v>21</v>
      </c>
      <c r="G17" s="21" t="s">
        <v>31</v>
      </c>
      <c r="H17" s="21"/>
      <c r="I17" s="22">
        <v>865694.09</v>
      </c>
      <c r="J17" s="22">
        <v>74771.61</v>
      </c>
      <c r="K17" s="87">
        <f>I17-J17</f>
        <v>790922.48</v>
      </c>
      <c r="L17" s="133"/>
      <c r="M17" s="142"/>
      <c r="N17" s="143"/>
      <c r="O17" s="122">
        <f t="shared" ref="O17:O21" si="9">I17-J17-K17</f>
        <v>0</v>
      </c>
      <c r="P17" s="25">
        <f t="shared" si="5"/>
        <v>8.637186145050384</v>
      </c>
      <c r="Q17" s="257"/>
      <c r="R17" s="257"/>
    </row>
    <row r="18" spans="1:18" ht="21" customHeight="1" x14ac:dyDescent="0.25">
      <c r="A18" s="144" t="s">
        <v>32</v>
      </c>
      <c r="B18" s="26" t="s">
        <v>9</v>
      </c>
      <c r="C18" s="26" t="s">
        <v>11</v>
      </c>
      <c r="D18" s="26" t="s">
        <v>13</v>
      </c>
      <c r="E18" s="26" t="s">
        <v>15</v>
      </c>
      <c r="F18" s="26" t="s">
        <v>21</v>
      </c>
      <c r="G18" s="26" t="s">
        <v>33</v>
      </c>
      <c r="H18" s="21"/>
      <c r="I18" s="31">
        <f>I19+I20</f>
        <v>102148</v>
      </c>
      <c r="J18" s="31">
        <f t="shared" ref="J18:O18" si="10">J19+J20</f>
        <v>30878</v>
      </c>
      <c r="K18" s="27">
        <f t="shared" si="10"/>
        <v>71270</v>
      </c>
      <c r="L18" s="27">
        <f t="shared" si="10"/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5">
        <f t="shared" si="5"/>
        <v>30.228687786349219</v>
      </c>
      <c r="Q18" s="251"/>
      <c r="R18" s="251"/>
    </row>
    <row r="19" spans="1:18" ht="21" customHeight="1" x14ac:dyDescent="0.25">
      <c r="A19" s="141" t="s">
        <v>146</v>
      </c>
      <c r="B19" s="21" t="s">
        <v>9</v>
      </c>
      <c r="C19" s="21" t="s">
        <v>11</v>
      </c>
      <c r="D19" s="21" t="s">
        <v>13</v>
      </c>
      <c r="E19" s="21" t="s">
        <v>15</v>
      </c>
      <c r="F19" s="21" t="s">
        <v>21</v>
      </c>
      <c r="G19" s="21" t="s">
        <v>37</v>
      </c>
      <c r="H19" s="21"/>
      <c r="I19" s="22">
        <v>27148</v>
      </c>
      <c r="J19" s="22">
        <v>27148</v>
      </c>
      <c r="K19" s="33">
        <f t="shared" ref="K19:K20" si="11">I19-J19</f>
        <v>0</v>
      </c>
      <c r="L19" s="27"/>
      <c r="M19" s="27"/>
      <c r="N19" s="27"/>
      <c r="O19" s="33">
        <f t="shared" si="9"/>
        <v>0</v>
      </c>
      <c r="P19" s="25">
        <v>0</v>
      </c>
      <c r="Q19" s="249"/>
      <c r="R19" s="250"/>
    </row>
    <row r="20" spans="1:18" ht="21" customHeight="1" x14ac:dyDescent="0.25">
      <c r="A20" s="141" t="s">
        <v>42</v>
      </c>
      <c r="B20" s="21" t="s">
        <v>9</v>
      </c>
      <c r="C20" s="21" t="s">
        <v>11</v>
      </c>
      <c r="D20" s="21" t="s">
        <v>13</v>
      </c>
      <c r="E20" s="21" t="s">
        <v>15</v>
      </c>
      <c r="F20" s="21" t="s">
        <v>21</v>
      </c>
      <c r="G20" s="21" t="s">
        <v>43</v>
      </c>
      <c r="H20" s="21"/>
      <c r="I20" s="22">
        <v>75000</v>
      </c>
      <c r="J20" s="33">
        <v>3730</v>
      </c>
      <c r="K20" s="33">
        <f t="shared" si="11"/>
        <v>71270</v>
      </c>
      <c r="L20" s="27"/>
      <c r="M20" s="27"/>
      <c r="N20" s="27"/>
      <c r="O20" s="33">
        <f t="shared" si="9"/>
        <v>0</v>
      </c>
      <c r="P20" s="25">
        <f t="shared" si="5"/>
        <v>4.9733333333333327</v>
      </c>
      <c r="Q20" s="249"/>
      <c r="R20" s="250"/>
    </row>
    <row r="21" spans="1:18" ht="41.25" customHeight="1" x14ac:dyDescent="0.25">
      <c r="A21" s="144" t="s">
        <v>81</v>
      </c>
      <c r="B21" s="26" t="s">
        <v>9</v>
      </c>
      <c r="C21" s="26" t="s">
        <v>11</v>
      </c>
      <c r="D21" s="26" t="s">
        <v>13</v>
      </c>
      <c r="E21" s="26" t="s">
        <v>15</v>
      </c>
      <c r="F21" s="26" t="s">
        <v>21</v>
      </c>
      <c r="G21" s="26" t="s">
        <v>82</v>
      </c>
      <c r="H21" s="26"/>
      <c r="I21" s="31">
        <v>30000</v>
      </c>
      <c r="J21" s="27">
        <v>7269.56</v>
      </c>
      <c r="K21" s="27">
        <f>I21-J21</f>
        <v>22730.44</v>
      </c>
      <c r="L21" s="134" t="e">
        <f>L22+L23</f>
        <v>#REF!</v>
      </c>
      <c r="M21" s="145"/>
      <c r="N21" s="146"/>
      <c r="O21" s="77">
        <f t="shared" si="9"/>
        <v>0</v>
      </c>
      <c r="P21" s="25">
        <f t="shared" si="5"/>
        <v>24.231866666666669</v>
      </c>
      <c r="Q21" s="249"/>
      <c r="R21" s="250"/>
    </row>
    <row r="22" spans="1:18" ht="24.75" customHeight="1" x14ac:dyDescent="0.25">
      <c r="A22" s="144" t="s">
        <v>32</v>
      </c>
      <c r="B22" s="26" t="s">
        <v>9</v>
      </c>
      <c r="C22" s="26" t="s">
        <v>11</v>
      </c>
      <c r="D22" s="26" t="s">
        <v>13</v>
      </c>
      <c r="E22" s="26" t="s">
        <v>15</v>
      </c>
      <c r="F22" s="26" t="s">
        <v>21</v>
      </c>
      <c r="G22" s="26" t="s">
        <v>33</v>
      </c>
      <c r="H22" s="21"/>
      <c r="I22" s="31">
        <f>I23+I25+I26+I24</f>
        <v>5440590.6899999995</v>
      </c>
      <c r="J22" s="31">
        <f t="shared" ref="J22:O22" si="12">J23+J25+J26+J24</f>
        <v>132765.87</v>
      </c>
      <c r="K22" s="27">
        <f t="shared" si="12"/>
        <v>5307824.82</v>
      </c>
      <c r="L22" s="27" t="e">
        <f t="shared" si="12"/>
        <v>#REF!</v>
      </c>
      <c r="M22" s="27">
        <f t="shared" si="12"/>
        <v>0</v>
      </c>
      <c r="N22" s="27">
        <f t="shared" si="12"/>
        <v>0</v>
      </c>
      <c r="O22" s="27">
        <f t="shared" si="12"/>
        <v>0</v>
      </c>
      <c r="P22" s="25">
        <f t="shared" si="5"/>
        <v>2.4402841081948772</v>
      </c>
      <c r="Q22" s="251"/>
      <c r="R22" s="251"/>
    </row>
    <row r="23" spans="1:18" ht="18.75" customHeight="1" x14ac:dyDescent="0.25">
      <c r="A23" s="141" t="s">
        <v>34</v>
      </c>
      <c r="B23" s="21" t="s">
        <v>9</v>
      </c>
      <c r="C23" s="21" t="s">
        <v>11</v>
      </c>
      <c r="D23" s="21" t="s">
        <v>13</v>
      </c>
      <c r="E23" s="21" t="s">
        <v>15</v>
      </c>
      <c r="F23" s="21" t="s">
        <v>21</v>
      </c>
      <c r="G23" s="21" t="s">
        <v>35</v>
      </c>
      <c r="H23" s="21"/>
      <c r="I23" s="22">
        <v>155350.32</v>
      </c>
      <c r="J23" s="22">
        <v>9624.86</v>
      </c>
      <c r="K23" s="33">
        <f>I23-J23</f>
        <v>145725.46000000002</v>
      </c>
      <c r="L23" s="133" t="e">
        <f>#REF!</f>
        <v>#REF!</v>
      </c>
      <c r="M23" s="142"/>
      <c r="N23" s="143"/>
      <c r="O23" s="122">
        <f>I23-J23-K23</f>
        <v>0</v>
      </c>
      <c r="P23" s="25">
        <f t="shared" si="5"/>
        <v>6.1955842768782192</v>
      </c>
      <c r="Q23" s="251"/>
      <c r="R23" s="251"/>
    </row>
    <row r="24" spans="1:18" ht="21" customHeight="1" x14ac:dyDescent="0.25">
      <c r="A24" s="141" t="s">
        <v>36</v>
      </c>
      <c r="B24" s="21" t="s">
        <v>9</v>
      </c>
      <c r="C24" s="21" t="s">
        <v>11</v>
      </c>
      <c r="D24" s="21" t="s">
        <v>13</v>
      </c>
      <c r="E24" s="21" t="s">
        <v>15</v>
      </c>
      <c r="F24" s="21" t="s">
        <v>21</v>
      </c>
      <c r="G24" s="21" t="s">
        <v>37</v>
      </c>
      <c r="H24" s="21"/>
      <c r="I24" s="22">
        <v>72852</v>
      </c>
      <c r="J24" s="22">
        <v>0</v>
      </c>
      <c r="K24" s="33">
        <f>I24-J24</f>
        <v>72852</v>
      </c>
      <c r="L24" s="133" t="e">
        <f>#REF!</f>
        <v>#REF!</v>
      </c>
      <c r="M24" s="142"/>
      <c r="N24" s="143"/>
      <c r="O24" s="122">
        <f t="shared" ref="O24:O40" si="13">I24-J24-K24</f>
        <v>0</v>
      </c>
      <c r="P24" s="25">
        <v>0</v>
      </c>
      <c r="Q24" s="252"/>
      <c r="R24" s="253"/>
    </row>
    <row r="25" spans="1:18" ht="24" customHeight="1" x14ac:dyDescent="0.25">
      <c r="A25" s="141" t="s">
        <v>40</v>
      </c>
      <c r="B25" s="21" t="s">
        <v>9</v>
      </c>
      <c r="C25" s="21" t="s">
        <v>11</v>
      </c>
      <c r="D25" s="21" t="s">
        <v>13</v>
      </c>
      <c r="E25" s="21" t="s">
        <v>15</v>
      </c>
      <c r="F25" s="21" t="s">
        <v>21</v>
      </c>
      <c r="G25" s="21" t="s">
        <v>41</v>
      </c>
      <c r="H25" s="21"/>
      <c r="I25" s="22">
        <v>2743376.37</v>
      </c>
      <c r="J25" s="22">
        <v>93573.01</v>
      </c>
      <c r="K25" s="33">
        <f>I25-J25</f>
        <v>2649803.3600000003</v>
      </c>
      <c r="L25" s="76" t="e">
        <f>SUM(#REF!)</f>
        <v>#REF!</v>
      </c>
      <c r="M25" s="142"/>
      <c r="N25" s="143"/>
      <c r="O25" s="122">
        <f t="shared" si="13"/>
        <v>0</v>
      </c>
      <c r="P25" s="25">
        <f t="shared" si="5"/>
        <v>3.4108703065048269</v>
      </c>
      <c r="Q25" s="254"/>
      <c r="R25" s="255"/>
    </row>
    <row r="26" spans="1:18" ht="47.25" customHeight="1" x14ac:dyDescent="0.25">
      <c r="A26" s="141" t="s">
        <v>42</v>
      </c>
      <c r="B26" s="21" t="s">
        <v>9</v>
      </c>
      <c r="C26" s="21" t="s">
        <v>11</v>
      </c>
      <c r="D26" s="21" t="s">
        <v>13</v>
      </c>
      <c r="E26" s="21" t="s">
        <v>15</v>
      </c>
      <c r="F26" s="21" t="s">
        <v>21</v>
      </c>
      <c r="G26" s="21" t="s">
        <v>43</v>
      </c>
      <c r="H26" s="21"/>
      <c r="I26" s="22">
        <v>2469012</v>
      </c>
      <c r="J26" s="22">
        <v>29568</v>
      </c>
      <c r="K26" s="22">
        <f t="shared" ref="K26:K31" si="14">I26-J26</f>
        <v>2439444</v>
      </c>
      <c r="L26" s="23" t="e">
        <f>#REF!</f>
        <v>#REF!</v>
      </c>
      <c r="M26" s="147"/>
      <c r="N26" s="148"/>
      <c r="O26" s="24">
        <f t="shared" si="13"/>
        <v>0</v>
      </c>
      <c r="P26" s="25">
        <f t="shared" si="5"/>
        <v>1.1975640458612595</v>
      </c>
      <c r="Q26" s="254"/>
      <c r="R26" s="255"/>
    </row>
    <row r="27" spans="1:18" ht="18.75" x14ac:dyDescent="0.25">
      <c r="A27" s="141" t="s">
        <v>83</v>
      </c>
      <c r="B27" s="21" t="s">
        <v>9</v>
      </c>
      <c r="C27" s="21" t="s">
        <v>11</v>
      </c>
      <c r="D27" s="21" t="s">
        <v>13</v>
      </c>
      <c r="E27" s="21" t="s">
        <v>15</v>
      </c>
      <c r="F27" s="21" t="s">
        <v>21</v>
      </c>
      <c r="G27" s="21" t="s">
        <v>86</v>
      </c>
      <c r="H27" s="21"/>
      <c r="I27" s="22">
        <v>1143748</v>
      </c>
      <c r="J27" s="22">
        <v>264160</v>
      </c>
      <c r="K27" s="22">
        <f t="shared" si="14"/>
        <v>879588</v>
      </c>
      <c r="L27" s="23">
        <f t="shared" ref="L27:L28" si="15">L29+L30</f>
        <v>45000</v>
      </c>
      <c r="M27" s="147"/>
      <c r="N27" s="148"/>
      <c r="O27" s="24">
        <f t="shared" si="13"/>
        <v>0</v>
      </c>
      <c r="P27" s="25">
        <f t="shared" si="5"/>
        <v>23.09599667059527</v>
      </c>
      <c r="Q27" s="251"/>
      <c r="R27" s="251"/>
    </row>
    <row r="28" spans="1:18" ht="18.75" x14ac:dyDescent="0.25">
      <c r="A28" s="141" t="s">
        <v>83</v>
      </c>
      <c r="B28" s="21" t="s">
        <v>9</v>
      </c>
      <c r="C28" s="21" t="s">
        <v>11</v>
      </c>
      <c r="D28" s="21" t="s">
        <v>13</v>
      </c>
      <c r="E28" s="21" t="s">
        <v>15</v>
      </c>
      <c r="F28" s="21" t="s">
        <v>21</v>
      </c>
      <c r="G28" s="21" t="s">
        <v>86</v>
      </c>
      <c r="H28" s="21"/>
      <c r="I28" s="22">
        <v>0</v>
      </c>
      <c r="J28" s="22">
        <v>0</v>
      </c>
      <c r="K28" s="22">
        <f t="shared" si="14"/>
        <v>0</v>
      </c>
      <c r="L28" s="23">
        <f t="shared" si="15"/>
        <v>30000</v>
      </c>
      <c r="M28" s="147"/>
      <c r="N28" s="148"/>
      <c r="O28" s="24">
        <f t="shared" si="13"/>
        <v>0</v>
      </c>
      <c r="P28" s="25" t="e">
        <f t="shared" si="5"/>
        <v>#DIV/0!</v>
      </c>
      <c r="Q28" s="251"/>
      <c r="R28" s="251"/>
    </row>
    <row r="29" spans="1:18" ht="37.5" x14ac:dyDescent="0.25">
      <c r="A29" s="141" t="s">
        <v>84</v>
      </c>
      <c r="B29" s="21" t="s">
        <v>9</v>
      </c>
      <c r="C29" s="21" t="s">
        <v>11</v>
      </c>
      <c r="D29" s="21" t="s">
        <v>13</v>
      </c>
      <c r="E29" s="21" t="s">
        <v>15</v>
      </c>
      <c r="F29" s="21" t="s">
        <v>21</v>
      </c>
      <c r="G29" s="21" t="s">
        <v>87</v>
      </c>
      <c r="H29" s="21"/>
      <c r="I29" s="170">
        <v>0</v>
      </c>
      <c r="J29" s="170">
        <v>0</v>
      </c>
      <c r="K29" s="22">
        <f t="shared" si="14"/>
        <v>0</v>
      </c>
      <c r="L29" s="36">
        <v>15000</v>
      </c>
      <c r="M29" s="147">
        <f>J29-L29</f>
        <v>-15000</v>
      </c>
      <c r="N29" s="148"/>
      <c r="O29" s="24">
        <f t="shared" si="13"/>
        <v>0</v>
      </c>
      <c r="P29" s="25" t="e">
        <f t="shared" si="5"/>
        <v>#DIV/0!</v>
      </c>
      <c r="Q29" s="251"/>
      <c r="R29" s="251"/>
    </row>
    <row r="30" spans="1:18" ht="42.75" customHeight="1" x14ac:dyDescent="0.25">
      <c r="A30" s="141" t="s">
        <v>85</v>
      </c>
      <c r="B30" s="21" t="s">
        <v>9</v>
      </c>
      <c r="C30" s="21" t="s">
        <v>11</v>
      </c>
      <c r="D30" s="21" t="s">
        <v>13</v>
      </c>
      <c r="E30" s="21" t="s">
        <v>15</v>
      </c>
      <c r="F30" s="21" t="s">
        <v>21</v>
      </c>
      <c r="G30" s="21" t="s">
        <v>88</v>
      </c>
      <c r="H30" s="21"/>
      <c r="I30" s="22">
        <v>1000</v>
      </c>
      <c r="J30" s="22">
        <v>0</v>
      </c>
      <c r="K30" s="22">
        <f t="shared" si="14"/>
        <v>1000</v>
      </c>
      <c r="L30" s="36">
        <v>30000</v>
      </c>
      <c r="M30" s="147">
        <f>J30-L30</f>
        <v>-30000</v>
      </c>
      <c r="N30" s="148"/>
      <c r="O30" s="24">
        <f t="shared" si="13"/>
        <v>0</v>
      </c>
      <c r="P30" s="25">
        <f t="shared" si="5"/>
        <v>0</v>
      </c>
      <c r="Q30" s="260"/>
      <c r="R30" s="260"/>
    </row>
    <row r="31" spans="1:18" ht="25.5" customHeight="1" x14ac:dyDescent="0.25">
      <c r="A31" s="141" t="s">
        <v>106</v>
      </c>
      <c r="B31" s="21" t="s">
        <v>9</v>
      </c>
      <c r="C31" s="21" t="s">
        <v>11</v>
      </c>
      <c r="D31" s="21" t="s">
        <v>13</v>
      </c>
      <c r="E31" s="21" t="s">
        <v>15</v>
      </c>
      <c r="F31" s="21" t="s">
        <v>21</v>
      </c>
      <c r="G31" s="21" t="s">
        <v>107</v>
      </c>
      <c r="H31" s="21"/>
      <c r="I31" s="22">
        <v>0</v>
      </c>
      <c r="J31" s="171">
        <v>0</v>
      </c>
      <c r="K31" s="22">
        <f t="shared" si="14"/>
        <v>0</v>
      </c>
      <c r="L31" s="36"/>
      <c r="M31" s="147"/>
      <c r="N31" s="148"/>
      <c r="O31" s="24">
        <f t="shared" si="13"/>
        <v>0</v>
      </c>
      <c r="P31" s="25">
        <v>0</v>
      </c>
      <c r="Q31" s="261"/>
      <c r="R31" s="262"/>
    </row>
    <row r="32" spans="1:18" s="14" customFormat="1" ht="18.75" x14ac:dyDescent="0.25">
      <c r="A32" s="144" t="s">
        <v>44</v>
      </c>
      <c r="B32" s="26" t="s">
        <v>9</v>
      </c>
      <c r="C32" s="26" t="s">
        <v>11</v>
      </c>
      <c r="D32" s="26" t="s">
        <v>13</v>
      </c>
      <c r="E32" s="26" t="s">
        <v>15</v>
      </c>
      <c r="F32" s="26" t="s">
        <v>21</v>
      </c>
      <c r="G32" s="26" t="s">
        <v>45</v>
      </c>
      <c r="H32" s="26"/>
      <c r="I32" s="31">
        <f>I34+I33+I37+I38+I39+I40+I35+I36</f>
        <v>733539.47</v>
      </c>
      <c r="J32" s="31">
        <f>J34+J33+J37+J38+J39+J40+J35+J36</f>
        <v>171316.81999999998</v>
      </c>
      <c r="K32" s="31">
        <f>K34+K33+K37+K38+K39+K40+K35+K36</f>
        <v>562222.65</v>
      </c>
      <c r="L32" s="31" t="e">
        <f t="shared" ref="L32:N32" si="16">L34+L33+L37+L38+L39+L40</f>
        <v>#REF!</v>
      </c>
      <c r="M32" s="31">
        <f t="shared" si="16"/>
        <v>-4684930.84</v>
      </c>
      <c r="N32" s="31">
        <f t="shared" si="16"/>
        <v>0</v>
      </c>
      <c r="O32" s="31">
        <f>O34+O33+O37+O38+O39+O40</f>
        <v>0</v>
      </c>
      <c r="P32" s="30">
        <f t="shared" si="5"/>
        <v>23.354819611819934</v>
      </c>
      <c r="Q32" s="258"/>
      <c r="R32" s="258"/>
    </row>
    <row r="33" spans="1:50" ht="26.25" customHeight="1" x14ac:dyDescent="0.25">
      <c r="A33" s="86" t="s">
        <v>46</v>
      </c>
      <c r="B33" s="21" t="s">
        <v>9</v>
      </c>
      <c r="C33" s="21" t="s">
        <v>11</v>
      </c>
      <c r="D33" s="21" t="s">
        <v>13</v>
      </c>
      <c r="E33" s="21" t="s">
        <v>15</v>
      </c>
      <c r="F33" s="21" t="s">
        <v>21</v>
      </c>
      <c r="G33" s="21" t="s">
        <v>47</v>
      </c>
      <c r="H33" s="21"/>
      <c r="I33" s="22">
        <v>0</v>
      </c>
      <c r="J33" s="22">
        <v>0</v>
      </c>
      <c r="K33" s="22">
        <f>I33-J33</f>
        <v>0</v>
      </c>
      <c r="L33" s="37" t="e">
        <f>#REF!+#REF!+L69+#REF!+#REF!</f>
        <v>#REF!</v>
      </c>
      <c r="M33" s="147"/>
      <c r="N33" s="148"/>
      <c r="O33" s="24">
        <f>I33-J33-K33</f>
        <v>0</v>
      </c>
      <c r="P33" s="25" t="e">
        <f t="shared" si="5"/>
        <v>#DIV/0!</v>
      </c>
      <c r="Q33" s="254"/>
      <c r="R33" s="255"/>
    </row>
    <row r="34" spans="1:50" ht="37.5" x14ac:dyDescent="0.25">
      <c r="A34" s="141" t="s">
        <v>94</v>
      </c>
      <c r="B34" s="21" t="s">
        <v>9</v>
      </c>
      <c r="C34" s="21" t="s">
        <v>11</v>
      </c>
      <c r="D34" s="21" t="s">
        <v>13</v>
      </c>
      <c r="E34" s="21" t="s">
        <v>15</v>
      </c>
      <c r="F34" s="21" t="s">
        <v>21</v>
      </c>
      <c r="G34" s="21" t="s">
        <v>89</v>
      </c>
      <c r="H34" s="21"/>
      <c r="I34" s="22">
        <v>40000</v>
      </c>
      <c r="J34" s="22">
        <v>0</v>
      </c>
      <c r="K34" s="22">
        <f t="shared" ref="K34:K38" si="17">I34-J34</f>
        <v>40000</v>
      </c>
      <c r="L34" s="22">
        <f t="shared" ref="L34:N34" si="18">L37+L39+L40+L38</f>
        <v>2501159.4</v>
      </c>
      <c r="M34" s="22">
        <f t="shared" si="18"/>
        <v>-2342465.42</v>
      </c>
      <c r="N34" s="22">
        <f t="shared" si="18"/>
        <v>0</v>
      </c>
      <c r="O34" s="24">
        <f t="shared" si="13"/>
        <v>0</v>
      </c>
      <c r="P34" s="25">
        <f t="shared" si="5"/>
        <v>0</v>
      </c>
      <c r="Q34" s="251"/>
      <c r="R34" s="251"/>
    </row>
    <row r="35" spans="1:50" ht="22.5" customHeight="1" x14ac:dyDescent="0.25">
      <c r="A35" s="86" t="s">
        <v>101</v>
      </c>
      <c r="B35" s="21" t="s">
        <v>9</v>
      </c>
      <c r="C35" s="21" t="s">
        <v>11</v>
      </c>
      <c r="D35" s="21" t="s">
        <v>13</v>
      </c>
      <c r="E35" s="21" t="s">
        <v>15</v>
      </c>
      <c r="F35" s="21" t="s">
        <v>21</v>
      </c>
      <c r="G35" s="21" t="s">
        <v>102</v>
      </c>
      <c r="H35" s="21"/>
      <c r="I35" s="22">
        <v>0</v>
      </c>
      <c r="J35" s="32">
        <v>0</v>
      </c>
      <c r="K35" s="22">
        <f>I35-J35</f>
        <v>0</v>
      </c>
      <c r="L35" s="84"/>
      <c r="M35" s="85"/>
      <c r="N35" s="85"/>
      <c r="O35" s="24">
        <f t="shared" si="13"/>
        <v>0</v>
      </c>
      <c r="P35" s="25">
        <v>0</v>
      </c>
      <c r="Q35" s="251"/>
      <c r="R35" s="251"/>
    </row>
    <row r="36" spans="1:50" ht="22.5" customHeight="1" x14ac:dyDescent="0.25">
      <c r="A36" s="86" t="s">
        <v>132</v>
      </c>
      <c r="B36" s="21" t="s">
        <v>9</v>
      </c>
      <c r="C36" s="21" t="s">
        <v>11</v>
      </c>
      <c r="D36" s="21" t="s">
        <v>13</v>
      </c>
      <c r="E36" s="21" t="s">
        <v>15</v>
      </c>
      <c r="F36" s="21" t="s">
        <v>21</v>
      </c>
      <c r="G36" s="21" t="s">
        <v>133</v>
      </c>
      <c r="H36" s="21"/>
      <c r="I36" s="22">
        <v>0</v>
      </c>
      <c r="J36" s="32">
        <v>0</v>
      </c>
      <c r="K36" s="22">
        <f>I36-J36</f>
        <v>0</v>
      </c>
      <c r="L36" s="84"/>
      <c r="M36" s="85"/>
      <c r="N36" s="85"/>
      <c r="O36" s="24">
        <f t="shared" si="13"/>
        <v>0</v>
      </c>
      <c r="P36" s="25" t="e">
        <f t="shared" si="5"/>
        <v>#DIV/0!</v>
      </c>
      <c r="Q36" s="210"/>
      <c r="R36" s="211"/>
    </row>
    <row r="37" spans="1:50" s="14" customFormat="1" ht="26.25" customHeight="1" x14ac:dyDescent="0.25">
      <c r="A37" s="141" t="s">
        <v>95</v>
      </c>
      <c r="B37" s="21" t="s">
        <v>9</v>
      </c>
      <c r="C37" s="21" t="s">
        <v>11</v>
      </c>
      <c r="D37" s="21" t="s">
        <v>13</v>
      </c>
      <c r="E37" s="21" t="s">
        <v>15</v>
      </c>
      <c r="F37" s="21" t="s">
        <v>21</v>
      </c>
      <c r="G37" s="21" t="s">
        <v>90</v>
      </c>
      <c r="H37" s="21"/>
      <c r="I37" s="22">
        <v>88289.47</v>
      </c>
      <c r="J37" s="32">
        <v>14466.58</v>
      </c>
      <c r="K37" s="22">
        <f t="shared" si="17"/>
        <v>73822.89</v>
      </c>
      <c r="L37" s="36">
        <v>1178466</v>
      </c>
      <c r="M37" s="147">
        <f>J37-L37</f>
        <v>-1163999.42</v>
      </c>
      <c r="N37" s="148"/>
      <c r="O37" s="24">
        <f t="shared" si="13"/>
        <v>0</v>
      </c>
      <c r="P37" s="25">
        <f t="shared" si="5"/>
        <v>16.385396808928629</v>
      </c>
      <c r="Q37" s="254"/>
      <c r="R37" s="255"/>
    </row>
    <row r="38" spans="1:50" s="14" customFormat="1" ht="31.5" customHeight="1" x14ac:dyDescent="0.25">
      <c r="A38" s="141" t="s">
        <v>96</v>
      </c>
      <c r="B38" s="21" t="s">
        <v>9</v>
      </c>
      <c r="C38" s="21" t="s">
        <v>11</v>
      </c>
      <c r="D38" s="21" t="s">
        <v>13</v>
      </c>
      <c r="E38" s="21" t="s">
        <v>15</v>
      </c>
      <c r="F38" s="21" t="s">
        <v>21</v>
      </c>
      <c r="G38" s="21" t="s">
        <v>91</v>
      </c>
      <c r="H38" s="21"/>
      <c r="I38" s="22">
        <v>90000</v>
      </c>
      <c r="J38" s="32">
        <v>0</v>
      </c>
      <c r="K38" s="22">
        <f t="shared" si="17"/>
        <v>90000</v>
      </c>
      <c r="L38" s="36">
        <v>1178466</v>
      </c>
      <c r="M38" s="147">
        <f>J38-L38</f>
        <v>-1178466</v>
      </c>
      <c r="N38" s="148"/>
      <c r="O38" s="24">
        <f>I38-J38-K38</f>
        <v>0</v>
      </c>
      <c r="P38" s="25">
        <f t="shared" si="5"/>
        <v>0</v>
      </c>
      <c r="Q38" s="259"/>
      <c r="R38" s="259"/>
    </row>
    <row r="39" spans="1:50" s="2" customFormat="1" ht="37.5" x14ac:dyDescent="0.25">
      <c r="A39" s="141" t="s">
        <v>97</v>
      </c>
      <c r="B39" s="21" t="s">
        <v>9</v>
      </c>
      <c r="C39" s="21" t="s">
        <v>11</v>
      </c>
      <c r="D39" s="21" t="s">
        <v>13</v>
      </c>
      <c r="E39" s="21" t="s">
        <v>15</v>
      </c>
      <c r="F39" s="21" t="s">
        <v>21</v>
      </c>
      <c r="G39" s="21" t="s">
        <v>92</v>
      </c>
      <c r="H39" s="21"/>
      <c r="I39" s="22">
        <v>475250</v>
      </c>
      <c r="J39" s="32">
        <v>156850.23999999999</v>
      </c>
      <c r="K39" s="22">
        <f>I39-J39</f>
        <v>318399.76</v>
      </c>
      <c r="L39" s="36"/>
      <c r="M39" s="147"/>
      <c r="N39" s="148"/>
      <c r="O39" s="24">
        <f t="shared" si="13"/>
        <v>0</v>
      </c>
      <c r="P39" s="25">
        <f t="shared" si="5"/>
        <v>33.003732772225142</v>
      </c>
      <c r="Q39" s="259"/>
      <c r="R39" s="25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41" t="s">
        <v>98</v>
      </c>
      <c r="B40" s="21" t="s">
        <v>9</v>
      </c>
      <c r="C40" s="21" t="s">
        <v>11</v>
      </c>
      <c r="D40" s="21" t="s">
        <v>13</v>
      </c>
      <c r="E40" s="21" t="s">
        <v>15</v>
      </c>
      <c r="F40" s="21" t="s">
        <v>21</v>
      </c>
      <c r="G40" s="21" t="s">
        <v>93</v>
      </c>
      <c r="H40" s="21"/>
      <c r="I40" s="170">
        <v>40000</v>
      </c>
      <c r="J40" s="32">
        <v>0</v>
      </c>
      <c r="K40" s="22">
        <f>I40-J40</f>
        <v>40000</v>
      </c>
      <c r="L40" s="36">
        <f>88938.77+50000+5288.63</f>
        <v>144227.40000000002</v>
      </c>
      <c r="M40" s="149"/>
      <c r="N40" s="150"/>
      <c r="O40" s="79">
        <f t="shared" si="13"/>
        <v>0</v>
      </c>
      <c r="P40" s="25">
        <f>J40/I40*100</f>
        <v>0</v>
      </c>
      <c r="Q40" s="259"/>
      <c r="R40" s="25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7" customHeight="1" x14ac:dyDescent="0.25">
      <c r="A41" s="75" t="s">
        <v>156</v>
      </c>
      <c r="B41" s="39" t="s">
        <v>9</v>
      </c>
      <c r="C41" s="39" t="s">
        <v>11</v>
      </c>
      <c r="D41" s="39" t="s">
        <v>13</v>
      </c>
      <c r="E41" s="39" t="s">
        <v>50</v>
      </c>
      <c r="F41" s="39" t="s">
        <v>21</v>
      </c>
      <c r="G41" s="15"/>
      <c r="H41" s="15"/>
      <c r="I41" s="16">
        <f>I42+I43</f>
        <v>4795.8</v>
      </c>
      <c r="J41" s="16">
        <f t="shared" ref="J41:K41" si="19">J42+J43</f>
        <v>171.95</v>
      </c>
      <c r="K41" s="16">
        <f t="shared" si="19"/>
        <v>4623.8499999999995</v>
      </c>
      <c r="L41" s="40"/>
      <c r="M41" s="151"/>
      <c r="N41" s="152"/>
      <c r="O41" s="19">
        <f>I41-J41-K41</f>
        <v>0</v>
      </c>
      <c r="P41" s="20">
        <f t="shared" si="5"/>
        <v>3.5854289169690143</v>
      </c>
      <c r="Q41" s="251"/>
      <c r="R41" s="25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18.75" x14ac:dyDescent="0.25">
      <c r="A42" s="141" t="s">
        <v>26</v>
      </c>
      <c r="B42" s="21" t="s">
        <v>9</v>
      </c>
      <c r="C42" s="41" t="s">
        <v>11</v>
      </c>
      <c r="D42" s="41" t="s">
        <v>13</v>
      </c>
      <c r="E42" s="41" t="s">
        <v>50</v>
      </c>
      <c r="F42" s="41" t="s">
        <v>21</v>
      </c>
      <c r="G42" s="41" t="s">
        <v>27</v>
      </c>
      <c r="H42" s="41"/>
      <c r="I42" s="22">
        <v>3683.41</v>
      </c>
      <c r="J42" s="32">
        <v>132.07</v>
      </c>
      <c r="K42" s="33">
        <f>I42-J42</f>
        <v>3551.3399999999997</v>
      </c>
      <c r="L42" s="82"/>
      <c r="M42" s="153"/>
      <c r="N42" s="154"/>
      <c r="O42" s="24">
        <f t="shared" ref="O42:O43" si="20">I42-J42-K42</f>
        <v>0</v>
      </c>
      <c r="P42" s="25">
        <f t="shared" si="5"/>
        <v>3.5855362286576842</v>
      </c>
      <c r="Q42" s="251"/>
      <c r="R42" s="25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14" customFormat="1" ht="18.75" x14ac:dyDescent="0.3">
      <c r="A43" s="86" t="s">
        <v>30</v>
      </c>
      <c r="B43" s="21" t="s">
        <v>9</v>
      </c>
      <c r="C43" s="41" t="s">
        <v>11</v>
      </c>
      <c r="D43" s="41" t="s">
        <v>13</v>
      </c>
      <c r="E43" s="41" t="s">
        <v>50</v>
      </c>
      <c r="F43" s="41" t="s">
        <v>21</v>
      </c>
      <c r="G43" s="88">
        <v>213</v>
      </c>
      <c r="H43" s="21"/>
      <c r="I43" s="22">
        <v>1112.3900000000001</v>
      </c>
      <c r="J43" s="32">
        <v>39.880000000000003</v>
      </c>
      <c r="K43" s="33">
        <f>I43-J43</f>
        <v>1072.51</v>
      </c>
      <c r="L43" s="82"/>
      <c r="M43" s="153"/>
      <c r="N43" s="154"/>
      <c r="O43" s="24">
        <f t="shared" si="20"/>
        <v>0</v>
      </c>
      <c r="P43" s="25">
        <f t="shared" si="5"/>
        <v>3.5850735803090643</v>
      </c>
      <c r="Q43" s="251"/>
      <c r="R43" s="251"/>
    </row>
    <row r="44" spans="1:50" s="2" customFormat="1" ht="114.75" customHeight="1" x14ac:dyDescent="0.25">
      <c r="A44" s="75" t="s">
        <v>155</v>
      </c>
      <c r="B44" s="39" t="s">
        <v>9</v>
      </c>
      <c r="C44" s="39" t="s">
        <v>11</v>
      </c>
      <c r="D44" s="39" t="s">
        <v>13</v>
      </c>
      <c r="E44" s="39" t="s">
        <v>50</v>
      </c>
      <c r="F44" s="39" t="s">
        <v>21</v>
      </c>
      <c r="G44" s="15"/>
      <c r="H44" s="15"/>
      <c r="I44" s="16">
        <f>I45+I46</f>
        <v>20615.760000000002</v>
      </c>
      <c r="J44" s="16">
        <f t="shared" ref="J44:K44" si="21">J45+J46</f>
        <v>0</v>
      </c>
      <c r="K44" s="16">
        <f t="shared" si="21"/>
        <v>20615.760000000002</v>
      </c>
      <c r="L44" s="40"/>
      <c r="M44" s="151"/>
      <c r="N44" s="152"/>
      <c r="O44" s="19">
        <f>I44-J44-K44</f>
        <v>0</v>
      </c>
      <c r="P44" s="20">
        <f t="shared" si="5"/>
        <v>0</v>
      </c>
      <c r="Q44" s="251"/>
      <c r="R44" s="25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2" customFormat="1" ht="18.75" x14ac:dyDescent="0.25">
      <c r="A45" s="141" t="s">
        <v>26</v>
      </c>
      <c r="B45" s="21" t="s">
        <v>9</v>
      </c>
      <c r="C45" s="41" t="s">
        <v>11</v>
      </c>
      <c r="D45" s="41" t="s">
        <v>13</v>
      </c>
      <c r="E45" s="41" t="s">
        <v>50</v>
      </c>
      <c r="F45" s="41" t="s">
        <v>21</v>
      </c>
      <c r="G45" s="41" t="s">
        <v>27</v>
      </c>
      <c r="H45" s="41"/>
      <c r="I45" s="22">
        <v>15833.92</v>
      </c>
      <c r="J45" s="32">
        <v>0</v>
      </c>
      <c r="K45" s="33">
        <f>I45-J45</f>
        <v>15833.92</v>
      </c>
      <c r="L45" s="82"/>
      <c r="M45" s="153"/>
      <c r="N45" s="154"/>
      <c r="O45" s="24">
        <f t="shared" ref="O45:O46" si="22">I45-J45-K45</f>
        <v>0</v>
      </c>
      <c r="P45" s="25">
        <f t="shared" si="5"/>
        <v>0</v>
      </c>
      <c r="Q45" s="251"/>
      <c r="R45" s="25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s="14" customFormat="1" ht="18.75" x14ac:dyDescent="0.3">
      <c r="A46" s="86" t="s">
        <v>30</v>
      </c>
      <c r="B46" s="21" t="s">
        <v>9</v>
      </c>
      <c r="C46" s="41" t="s">
        <v>11</v>
      </c>
      <c r="D46" s="41" t="s">
        <v>13</v>
      </c>
      <c r="E46" s="41" t="s">
        <v>50</v>
      </c>
      <c r="F46" s="41" t="s">
        <v>21</v>
      </c>
      <c r="G46" s="88">
        <v>213</v>
      </c>
      <c r="H46" s="21"/>
      <c r="I46" s="22">
        <v>4781.84</v>
      </c>
      <c r="J46" s="32">
        <v>0</v>
      </c>
      <c r="K46" s="33">
        <f>I46-J46</f>
        <v>4781.84</v>
      </c>
      <c r="L46" s="82"/>
      <c r="M46" s="153"/>
      <c r="N46" s="154"/>
      <c r="O46" s="24">
        <f t="shared" si="22"/>
        <v>0</v>
      </c>
      <c r="P46" s="25">
        <f t="shared" si="5"/>
        <v>0</v>
      </c>
      <c r="Q46" s="251"/>
      <c r="R46" s="251"/>
    </row>
    <row r="47" spans="1:50" s="14" customFormat="1" ht="102.75" hidden="1" customHeight="1" x14ac:dyDescent="0.25">
      <c r="A47" s="75" t="s">
        <v>123</v>
      </c>
      <c r="B47" s="15" t="s">
        <v>9</v>
      </c>
      <c r="C47" s="39" t="s">
        <v>11</v>
      </c>
      <c r="D47" s="39" t="s">
        <v>13</v>
      </c>
      <c r="E47" s="39" t="s">
        <v>114</v>
      </c>
      <c r="F47" s="39" t="s">
        <v>21</v>
      </c>
      <c r="G47" s="15"/>
      <c r="H47" s="15"/>
      <c r="I47" s="16">
        <f>I48+I49</f>
        <v>0</v>
      </c>
      <c r="J47" s="16">
        <f t="shared" ref="J47:K47" si="23">J48+J49</f>
        <v>0</v>
      </c>
      <c r="K47" s="16">
        <f t="shared" si="23"/>
        <v>0</v>
      </c>
      <c r="L47" s="40"/>
      <c r="M47" s="151"/>
      <c r="N47" s="152"/>
      <c r="O47" s="19">
        <f>I47-J47-K47</f>
        <v>0</v>
      </c>
      <c r="P47" s="20" t="e">
        <f t="shared" si="5"/>
        <v>#DIV/0!</v>
      </c>
      <c r="Q47" s="251"/>
      <c r="R47" s="251"/>
    </row>
    <row r="48" spans="1:50" s="14" customFormat="1" ht="18.75" hidden="1" x14ac:dyDescent="0.25">
      <c r="A48" s="141" t="s">
        <v>26</v>
      </c>
      <c r="B48" s="21" t="s">
        <v>9</v>
      </c>
      <c r="C48" s="41" t="s">
        <v>11</v>
      </c>
      <c r="D48" s="41" t="s">
        <v>13</v>
      </c>
      <c r="E48" s="41" t="s">
        <v>114</v>
      </c>
      <c r="F48" s="41" t="s">
        <v>21</v>
      </c>
      <c r="G48" s="41" t="s">
        <v>27</v>
      </c>
      <c r="H48" s="41"/>
      <c r="I48" s="108">
        <v>0</v>
      </c>
      <c r="J48" s="109">
        <v>0</v>
      </c>
      <c r="K48" s="33">
        <f>I48-J48</f>
        <v>0</v>
      </c>
      <c r="L48" s="82"/>
      <c r="M48" s="153"/>
      <c r="N48" s="154"/>
      <c r="O48" s="24">
        <f t="shared" ref="O48:O49" si="24">I48-J48-K48</f>
        <v>0</v>
      </c>
      <c r="P48" s="25" t="e">
        <f t="shared" si="5"/>
        <v>#DIV/0!</v>
      </c>
      <c r="Q48" s="251"/>
      <c r="R48" s="251"/>
    </row>
    <row r="49" spans="1:50" s="14" customFormat="1" ht="18.75" hidden="1" x14ac:dyDescent="0.3">
      <c r="A49" s="86" t="s">
        <v>30</v>
      </c>
      <c r="B49" s="21" t="s">
        <v>9</v>
      </c>
      <c r="C49" s="41" t="s">
        <v>11</v>
      </c>
      <c r="D49" s="41" t="s">
        <v>13</v>
      </c>
      <c r="E49" s="41" t="s">
        <v>114</v>
      </c>
      <c r="F49" s="41" t="s">
        <v>21</v>
      </c>
      <c r="G49" s="88">
        <v>213</v>
      </c>
      <c r="H49" s="21"/>
      <c r="I49" s="108">
        <v>0</v>
      </c>
      <c r="J49" s="109">
        <v>0</v>
      </c>
      <c r="K49" s="33">
        <f>I49-J49</f>
        <v>0</v>
      </c>
      <c r="L49" s="82"/>
      <c r="M49" s="153"/>
      <c r="N49" s="154"/>
      <c r="O49" s="24">
        <f t="shared" si="24"/>
        <v>0</v>
      </c>
      <c r="P49" s="25" t="e">
        <f t="shared" si="5"/>
        <v>#DIV/0!</v>
      </c>
      <c r="Q49" s="251"/>
      <c r="R49" s="251"/>
    </row>
    <row r="50" spans="1:50" s="2" customFormat="1" ht="65.25" hidden="1" customHeight="1" x14ac:dyDescent="0.25">
      <c r="A50" s="155" t="s">
        <v>78</v>
      </c>
      <c r="B50" s="39" t="s">
        <v>9</v>
      </c>
      <c r="C50" s="39" t="s">
        <v>11</v>
      </c>
      <c r="D50" s="39" t="s">
        <v>13</v>
      </c>
      <c r="E50" s="39" t="s">
        <v>51</v>
      </c>
      <c r="F50" s="39" t="s">
        <v>21</v>
      </c>
      <c r="G50" s="39"/>
      <c r="H50" s="39"/>
      <c r="I50" s="16">
        <f>I51</f>
        <v>0</v>
      </c>
      <c r="J50" s="16">
        <f>J51</f>
        <v>0</v>
      </c>
      <c r="K50" s="16">
        <f t="shared" ref="K50:N50" si="25">K51</f>
        <v>0</v>
      </c>
      <c r="L50" s="16" t="e">
        <f t="shared" si="25"/>
        <v>#REF!</v>
      </c>
      <c r="M50" s="16">
        <f t="shared" si="25"/>
        <v>0</v>
      </c>
      <c r="N50" s="16">
        <f t="shared" si="25"/>
        <v>0</v>
      </c>
      <c r="O50" s="19">
        <f>I50-J50-K50</f>
        <v>0</v>
      </c>
      <c r="P50" s="20" t="e">
        <f t="shared" si="5"/>
        <v>#DIV/0!</v>
      </c>
      <c r="Q50" s="251"/>
      <c r="R50" s="25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44" customFormat="1" ht="18.75" hidden="1" x14ac:dyDescent="0.25">
      <c r="A51" s="86" t="s">
        <v>101</v>
      </c>
      <c r="B51" s="21" t="s">
        <v>9</v>
      </c>
      <c r="C51" s="21" t="s">
        <v>11</v>
      </c>
      <c r="D51" s="21" t="s">
        <v>13</v>
      </c>
      <c r="E51" s="21" t="s">
        <v>51</v>
      </c>
      <c r="F51" s="21" t="s">
        <v>21</v>
      </c>
      <c r="G51" s="21" t="s">
        <v>102</v>
      </c>
      <c r="H51" s="21"/>
      <c r="I51" s="16">
        <v>0</v>
      </c>
      <c r="J51" s="53">
        <v>0</v>
      </c>
      <c r="K51" s="42">
        <f>I51-J51</f>
        <v>0</v>
      </c>
      <c r="L51" s="43" t="e">
        <f>#REF!</f>
        <v>#REF!</v>
      </c>
      <c r="M51" s="153"/>
      <c r="N51" s="154"/>
      <c r="O51" s="29">
        <f>I51-J51-K51</f>
        <v>0</v>
      </c>
      <c r="P51" s="30" t="e">
        <f t="shared" si="5"/>
        <v>#DIV/0!</v>
      </c>
      <c r="Q51" s="258"/>
      <c r="R51" s="25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2" customFormat="1" ht="103.5" customHeight="1" x14ac:dyDescent="0.25">
      <c r="A52" s="155" t="s">
        <v>122</v>
      </c>
      <c r="B52" s="39" t="s">
        <v>9</v>
      </c>
      <c r="C52" s="39" t="s">
        <v>11</v>
      </c>
      <c r="D52" s="39" t="s">
        <v>11</v>
      </c>
      <c r="E52" s="39" t="s">
        <v>115</v>
      </c>
      <c r="F52" s="39"/>
      <c r="G52" s="39"/>
      <c r="H52" s="39"/>
      <c r="I52" s="16">
        <f>I55+I56+I57+I58+I53</f>
        <v>239722.77</v>
      </c>
      <c r="J52" s="16">
        <f>J55+J56+J57+J58+J53</f>
        <v>0</v>
      </c>
      <c r="K52" s="16">
        <f>K55+K56+K57+K58+K53</f>
        <v>239722.77</v>
      </c>
      <c r="L52" s="16" t="e">
        <f>L55+L56+#REF!+L57+L58+L53</f>
        <v>#REF!</v>
      </c>
      <c r="M52" s="16" t="e">
        <f>M55+M56+#REF!+M57+M58+M53</f>
        <v>#REF!</v>
      </c>
      <c r="N52" s="16" t="e">
        <f>N55+N56+#REF!+N57+N58+N53</f>
        <v>#REF!</v>
      </c>
      <c r="O52" s="16">
        <f>O55+O56+O57+O58+O53</f>
        <v>0</v>
      </c>
      <c r="P52" s="20">
        <f>J52/I52*100</f>
        <v>0</v>
      </c>
      <c r="Q52" s="197"/>
      <c r="R52" s="198"/>
      <c r="S52" s="1"/>
      <c r="T52" s="14"/>
      <c r="U52" s="14"/>
      <c r="V52" s="14"/>
      <c r="W52" s="14"/>
      <c r="X52" s="14"/>
      <c r="Y52" s="1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21.75" customHeight="1" x14ac:dyDescent="0.25">
      <c r="A53" s="144" t="s">
        <v>32</v>
      </c>
      <c r="B53" s="26" t="s">
        <v>9</v>
      </c>
      <c r="C53" s="26" t="s">
        <v>11</v>
      </c>
      <c r="D53" s="26" t="s">
        <v>11</v>
      </c>
      <c r="E53" s="26" t="s">
        <v>116</v>
      </c>
      <c r="F53" s="26" t="s">
        <v>21</v>
      </c>
      <c r="G53" s="26" t="s">
        <v>33</v>
      </c>
      <c r="H53" s="21"/>
      <c r="I53" s="31">
        <f>I54</f>
        <v>39722.769999999997</v>
      </c>
      <c r="J53" s="42">
        <f>J54</f>
        <v>0</v>
      </c>
      <c r="K53" s="31">
        <f>K54</f>
        <v>39722.769999999997</v>
      </c>
      <c r="L53" s="81"/>
      <c r="M53" s="149"/>
      <c r="N53" s="150"/>
      <c r="O53" s="29">
        <f t="shared" ref="O53:O56" si="26">I53-J53-K53</f>
        <v>0</v>
      </c>
      <c r="P53" s="30">
        <f t="shared" ref="P53:P58" si="27">J53/I53*100</f>
        <v>0</v>
      </c>
      <c r="Q53" s="199"/>
      <c r="R53" s="200"/>
    </row>
    <row r="54" spans="1:50" ht="24" customHeight="1" x14ac:dyDescent="0.25">
      <c r="A54" s="86" t="s">
        <v>42</v>
      </c>
      <c r="B54" s="21" t="s">
        <v>9</v>
      </c>
      <c r="C54" s="21" t="s">
        <v>11</v>
      </c>
      <c r="D54" s="21" t="s">
        <v>11</v>
      </c>
      <c r="E54" s="21" t="s">
        <v>116</v>
      </c>
      <c r="F54" s="21" t="s">
        <v>21</v>
      </c>
      <c r="G54" s="21" t="s">
        <v>43</v>
      </c>
      <c r="H54" s="21"/>
      <c r="I54" s="22">
        <v>39722.769999999997</v>
      </c>
      <c r="J54" s="22">
        <v>0</v>
      </c>
      <c r="K54" s="32">
        <f>I54-J54</f>
        <v>39722.769999999997</v>
      </c>
      <c r="L54" s="23"/>
      <c r="M54" s="147"/>
      <c r="N54" s="148"/>
      <c r="O54" s="24">
        <f t="shared" si="26"/>
        <v>0</v>
      </c>
      <c r="P54" s="25">
        <f t="shared" si="27"/>
        <v>0</v>
      </c>
      <c r="Q54" s="265"/>
      <c r="R54" s="266"/>
    </row>
    <row r="55" spans="1:50" s="2" customFormat="1" ht="18.75" x14ac:dyDescent="0.25">
      <c r="A55" s="156" t="s">
        <v>42</v>
      </c>
      <c r="B55" s="21" t="s">
        <v>9</v>
      </c>
      <c r="C55" s="21" t="s">
        <v>11</v>
      </c>
      <c r="D55" s="21" t="s">
        <v>11</v>
      </c>
      <c r="E55" s="21" t="s">
        <v>116</v>
      </c>
      <c r="F55" s="21" t="s">
        <v>21</v>
      </c>
      <c r="G55" s="21" t="s">
        <v>43</v>
      </c>
      <c r="H55" s="21"/>
      <c r="I55" s="22">
        <v>175000</v>
      </c>
      <c r="J55" s="22">
        <v>0</v>
      </c>
      <c r="K55" s="32">
        <f>I55-J55</f>
        <v>175000</v>
      </c>
      <c r="L55" s="32" t="e">
        <f>#REF!</f>
        <v>#REF!</v>
      </c>
      <c r="M55" s="32" t="e">
        <f>#REF!</f>
        <v>#REF!</v>
      </c>
      <c r="N55" s="32" t="e">
        <f>#REF!</f>
        <v>#REF!</v>
      </c>
      <c r="O55" s="24">
        <f t="shared" si="26"/>
        <v>0</v>
      </c>
      <c r="P55" s="25">
        <f t="shared" si="27"/>
        <v>0</v>
      </c>
      <c r="Q55" s="199"/>
      <c r="R55" s="200"/>
      <c r="S55" s="1"/>
      <c r="T55" s="14"/>
      <c r="U55" s="14"/>
      <c r="V55" s="14"/>
      <c r="W55" s="14"/>
      <c r="X55" s="14"/>
      <c r="Y55" s="1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2" customFormat="1" ht="37.5" x14ac:dyDescent="0.25">
      <c r="A56" s="141" t="s">
        <v>94</v>
      </c>
      <c r="B56" s="21" t="s">
        <v>9</v>
      </c>
      <c r="C56" s="21" t="s">
        <v>11</v>
      </c>
      <c r="D56" s="21" t="s">
        <v>13</v>
      </c>
      <c r="E56" s="21" t="s">
        <v>116</v>
      </c>
      <c r="F56" s="21" t="s">
        <v>21</v>
      </c>
      <c r="G56" s="21" t="s">
        <v>89</v>
      </c>
      <c r="H56" s="21"/>
      <c r="I56" s="22">
        <v>5000</v>
      </c>
      <c r="J56" s="22">
        <v>0</v>
      </c>
      <c r="K56" s="32">
        <f t="shared" ref="K56:K58" si="28">I56-J56</f>
        <v>5000</v>
      </c>
      <c r="L56" s="36">
        <v>107900</v>
      </c>
      <c r="M56" s="147"/>
      <c r="N56" s="148"/>
      <c r="O56" s="24">
        <f t="shared" si="26"/>
        <v>0</v>
      </c>
      <c r="P56" s="25">
        <f t="shared" si="27"/>
        <v>0</v>
      </c>
      <c r="Q56" s="199"/>
      <c r="R56" s="20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14" customFormat="1" ht="37.5" x14ac:dyDescent="0.25">
      <c r="A57" s="141" t="s">
        <v>97</v>
      </c>
      <c r="B57" s="21" t="s">
        <v>9</v>
      </c>
      <c r="C57" s="21" t="s">
        <v>11</v>
      </c>
      <c r="D57" s="21" t="s">
        <v>11</v>
      </c>
      <c r="E57" s="21" t="s">
        <v>116</v>
      </c>
      <c r="F57" s="21" t="s">
        <v>21</v>
      </c>
      <c r="G57" s="21" t="s">
        <v>92</v>
      </c>
      <c r="H57" s="21"/>
      <c r="I57" s="22">
        <v>20000</v>
      </c>
      <c r="J57" s="22">
        <v>0</v>
      </c>
      <c r="K57" s="32">
        <f t="shared" si="28"/>
        <v>20000</v>
      </c>
      <c r="L57" s="36">
        <v>1178466</v>
      </c>
      <c r="M57" s="147">
        <f>J57-L57</f>
        <v>-1178466</v>
      </c>
      <c r="N57" s="148"/>
      <c r="O57" s="24">
        <f>I57-J57-K57</f>
        <v>0</v>
      </c>
      <c r="P57" s="25">
        <v>0</v>
      </c>
      <c r="Q57" s="199"/>
      <c r="R57" s="200"/>
    </row>
    <row r="58" spans="1:50" ht="37.5" x14ac:dyDescent="0.25">
      <c r="A58" s="141" t="s">
        <v>98</v>
      </c>
      <c r="B58" s="21" t="s">
        <v>9</v>
      </c>
      <c r="C58" s="21" t="s">
        <v>11</v>
      </c>
      <c r="D58" s="21" t="s">
        <v>11</v>
      </c>
      <c r="E58" s="21" t="s">
        <v>116</v>
      </c>
      <c r="F58" s="21" t="s">
        <v>21</v>
      </c>
      <c r="G58" s="21" t="s">
        <v>93</v>
      </c>
      <c r="H58" s="21"/>
      <c r="I58" s="22">
        <v>0</v>
      </c>
      <c r="J58" s="22">
        <v>0</v>
      </c>
      <c r="K58" s="32">
        <f t="shared" si="28"/>
        <v>0</v>
      </c>
      <c r="L58" s="43" t="e">
        <f>L97</f>
        <v>#REF!</v>
      </c>
      <c r="M58" s="157"/>
      <c r="N58" s="158"/>
      <c r="O58" s="24">
        <f>I58-J58-K58</f>
        <v>0</v>
      </c>
      <c r="P58" s="25" t="e">
        <f t="shared" si="27"/>
        <v>#DIV/0!</v>
      </c>
      <c r="Q58" s="199"/>
      <c r="R58" s="200"/>
    </row>
    <row r="59" spans="1:50" ht="61.5" customHeight="1" x14ac:dyDescent="0.25">
      <c r="A59" s="155" t="s">
        <v>157</v>
      </c>
      <c r="B59" s="39" t="s">
        <v>9</v>
      </c>
      <c r="C59" s="39" t="s">
        <v>11</v>
      </c>
      <c r="D59" s="39" t="s">
        <v>11</v>
      </c>
      <c r="E59" s="39" t="s">
        <v>59</v>
      </c>
      <c r="F59" s="39"/>
      <c r="G59" s="39"/>
      <c r="H59" s="39"/>
      <c r="I59" s="16">
        <f>I61+I60</f>
        <v>3947.77</v>
      </c>
      <c r="J59" s="16">
        <f>J61+J60</f>
        <v>0</v>
      </c>
      <c r="K59" s="16">
        <f>I59-J59</f>
        <v>3947.77</v>
      </c>
      <c r="L59" s="40"/>
      <c r="M59" s="151"/>
      <c r="N59" s="152"/>
      <c r="O59" s="19">
        <f>I59-J59-K59</f>
        <v>0</v>
      </c>
      <c r="P59" s="20">
        <f>J59/I59*100</f>
        <v>0</v>
      </c>
      <c r="Q59" s="199"/>
      <c r="R59" s="200"/>
    </row>
    <row r="60" spans="1:50" ht="40.5" customHeight="1" x14ac:dyDescent="0.25">
      <c r="A60" s="141" t="s">
        <v>42</v>
      </c>
      <c r="B60" s="21" t="s">
        <v>9</v>
      </c>
      <c r="C60" s="21" t="s">
        <v>11</v>
      </c>
      <c r="D60" s="21" t="s">
        <v>11</v>
      </c>
      <c r="E60" s="21" t="s">
        <v>60</v>
      </c>
      <c r="F60" s="21" t="s">
        <v>21</v>
      </c>
      <c r="G60" s="21" t="s">
        <v>43</v>
      </c>
      <c r="H60" s="21"/>
      <c r="I60" s="22">
        <v>2223.79</v>
      </c>
      <c r="J60" s="22">
        <v>0</v>
      </c>
      <c r="K60" s="32">
        <f t="shared" ref="K60:K61" si="29">I60-J60</f>
        <v>2223.79</v>
      </c>
      <c r="L60" s="32" t="e">
        <f>#REF!</f>
        <v>#REF!</v>
      </c>
      <c r="M60" s="32" t="e">
        <f>#REF!</f>
        <v>#REF!</v>
      </c>
      <c r="N60" s="32" t="e">
        <f>#REF!</f>
        <v>#REF!</v>
      </c>
      <c r="O60" s="24">
        <f t="shared" ref="O60:O61" si="30">I60-J60-K60</f>
        <v>0</v>
      </c>
      <c r="P60" s="25">
        <f t="shared" ref="P60:P61" si="31">J60/I60*100</f>
        <v>0</v>
      </c>
      <c r="Q60" s="199"/>
      <c r="R60" s="200"/>
    </row>
    <row r="61" spans="1:50" ht="40.5" customHeight="1" x14ac:dyDescent="0.25">
      <c r="A61" s="141" t="s">
        <v>97</v>
      </c>
      <c r="B61" s="21" t="s">
        <v>9</v>
      </c>
      <c r="C61" s="21" t="s">
        <v>11</v>
      </c>
      <c r="D61" s="21" t="s">
        <v>11</v>
      </c>
      <c r="E61" s="21" t="s">
        <v>60</v>
      </c>
      <c r="F61" s="21" t="s">
        <v>21</v>
      </c>
      <c r="G61" s="21" t="s">
        <v>92</v>
      </c>
      <c r="H61" s="21"/>
      <c r="I61" s="22">
        <v>1723.98</v>
      </c>
      <c r="J61" s="22">
        <v>0</v>
      </c>
      <c r="K61" s="32">
        <f t="shared" si="29"/>
        <v>1723.98</v>
      </c>
      <c r="L61" s="32" t="e">
        <f>#REF!</f>
        <v>#REF!</v>
      </c>
      <c r="M61" s="32" t="e">
        <f>#REF!</f>
        <v>#REF!</v>
      </c>
      <c r="N61" s="32" t="e">
        <f>#REF!</f>
        <v>#REF!</v>
      </c>
      <c r="O61" s="24">
        <f t="shared" si="30"/>
        <v>0</v>
      </c>
      <c r="P61" s="25">
        <f t="shared" si="31"/>
        <v>0</v>
      </c>
      <c r="Q61" s="199"/>
      <c r="R61" s="200"/>
    </row>
    <row r="62" spans="1:50" ht="25.5" hidden="1" customHeight="1" x14ac:dyDescent="0.25">
      <c r="A62" s="155" t="s">
        <v>143</v>
      </c>
      <c r="B62" s="39" t="s">
        <v>9</v>
      </c>
      <c r="C62" s="39" t="s">
        <v>11</v>
      </c>
      <c r="D62" s="39" t="s">
        <v>13</v>
      </c>
      <c r="E62" s="39" t="s">
        <v>144</v>
      </c>
      <c r="F62" s="15"/>
      <c r="G62" s="39"/>
      <c r="H62" s="39"/>
      <c r="I62" s="16">
        <f>I63</f>
        <v>0</v>
      </c>
      <c r="J62" s="16">
        <f>J63</f>
        <v>0</v>
      </c>
      <c r="K62" s="16">
        <f>K63</f>
        <v>0</v>
      </c>
      <c r="L62" s="40"/>
      <c r="M62" s="151"/>
      <c r="N62" s="152"/>
      <c r="O62" s="19">
        <f>I62-J62-K62</f>
        <v>0</v>
      </c>
      <c r="P62" s="20" t="e">
        <f>J62/I62*100</f>
        <v>#DIV/0!</v>
      </c>
      <c r="Q62" s="213"/>
      <c r="R62" s="214"/>
    </row>
    <row r="63" spans="1:50" ht="40.5" hidden="1" customHeight="1" x14ac:dyDescent="0.25">
      <c r="A63" s="141" t="s">
        <v>97</v>
      </c>
      <c r="B63" s="21" t="s">
        <v>9</v>
      </c>
      <c r="C63" s="21" t="s">
        <v>11</v>
      </c>
      <c r="D63" s="21" t="s">
        <v>13</v>
      </c>
      <c r="E63" s="21" t="s">
        <v>144</v>
      </c>
      <c r="F63" s="21" t="s">
        <v>21</v>
      </c>
      <c r="G63" s="21" t="s">
        <v>47</v>
      </c>
      <c r="H63" s="21"/>
      <c r="I63" s="22">
        <v>0</v>
      </c>
      <c r="J63" s="22">
        <v>0</v>
      </c>
      <c r="K63" s="22">
        <f>I63-J63</f>
        <v>0</v>
      </c>
      <c r="L63" s="32" t="e">
        <f>#REF!</f>
        <v>#REF!</v>
      </c>
      <c r="M63" s="32" t="e">
        <f>#REF!</f>
        <v>#REF!</v>
      </c>
      <c r="N63" s="32" t="e">
        <f>#REF!</f>
        <v>#REF!</v>
      </c>
      <c r="O63" s="24">
        <f t="shared" ref="O63" si="32">I63-J63-K63</f>
        <v>0</v>
      </c>
      <c r="P63" s="25" t="e">
        <f t="shared" ref="P63" si="33">J63/I63*100</f>
        <v>#DIV/0!</v>
      </c>
      <c r="Q63" s="213"/>
      <c r="R63" s="214"/>
    </row>
    <row r="64" spans="1:50" s="2" customFormat="1" ht="20.25" customHeight="1" x14ac:dyDescent="0.3">
      <c r="A64" s="246" t="s">
        <v>52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67"/>
      <c r="Q64" s="248"/>
      <c r="R64" s="248"/>
    </row>
    <row r="65" spans="1:50" ht="19.5" x14ac:dyDescent="0.25">
      <c r="A65" s="139" t="s">
        <v>151</v>
      </c>
      <c r="B65" s="8" t="s">
        <v>9</v>
      </c>
      <c r="C65" s="8" t="s">
        <v>11</v>
      </c>
      <c r="D65" s="8"/>
      <c r="E65" s="8"/>
      <c r="F65" s="8"/>
      <c r="G65" s="8"/>
      <c r="H65" s="8"/>
      <c r="I65" s="9">
        <f>I66+I97</f>
        <v>103657426.7</v>
      </c>
      <c r="J65" s="9">
        <f>J66+J97</f>
        <v>7893483.3679999998</v>
      </c>
      <c r="K65" s="9">
        <f>K66+K97</f>
        <v>95763943.332000017</v>
      </c>
      <c r="L65" s="9" t="e">
        <f t="shared" ref="L65:N65" si="34">L66+L97</f>
        <v>#REF!</v>
      </c>
      <c r="M65" s="9">
        <f t="shared" si="34"/>
        <v>0</v>
      </c>
      <c r="N65" s="9">
        <f t="shared" si="34"/>
        <v>0</v>
      </c>
      <c r="O65" s="10">
        <f>I65-J65-K65</f>
        <v>0</v>
      </c>
      <c r="P65" s="11">
        <f>J65/I65*100</f>
        <v>7.6149713718486503</v>
      </c>
      <c r="Q65" s="248"/>
      <c r="R65" s="248"/>
    </row>
    <row r="66" spans="1:50" s="14" customFormat="1" ht="19.5" x14ac:dyDescent="0.25">
      <c r="A66" s="217" t="s">
        <v>12</v>
      </c>
      <c r="B66" s="12" t="s">
        <v>9</v>
      </c>
      <c r="C66" s="12" t="s">
        <v>11</v>
      </c>
      <c r="D66" s="12" t="s">
        <v>13</v>
      </c>
      <c r="E66" s="12"/>
      <c r="F66" s="12"/>
      <c r="G66" s="12"/>
      <c r="H66" s="12"/>
      <c r="I66" s="13">
        <f>I67+I85+I88+I94</f>
        <v>103266597.7</v>
      </c>
      <c r="J66" s="13">
        <f t="shared" ref="J66:O66" si="35">J67+J85+J88+J94</f>
        <v>7893483.3679999998</v>
      </c>
      <c r="K66" s="13">
        <f t="shared" si="35"/>
        <v>95373114.332000017</v>
      </c>
      <c r="L66" s="13">
        <f t="shared" si="35"/>
        <v>0</v>
      </c>
      <c r="M66" s="13">
        <f t="shared" si="35"/>
        <v>0</v>
      </c>
      <c r="N66" s="13">
        <f t="shared" si="35"/>
        <v>0</v>
      </c>
      <c r="O66" s="13">
        <f t="shared" si="35"/>
        <v>0</v>
      </c>
      <c r="P66" s="46">
        <f>J66/I66*100</f>
        <v>7.6437914522287</v>
      </c>
      <c r="Q66" s="248"/>
      <c r="R66" s="248"/>
    </row>
    <row r="67" spans="1:50" s="18" customFormat="1" ht="75" x14ac:dyDescent="0.25">
      <c r="A67" s="38" t="s">
        <v>159</v>
      </c>
      <c r="B67" s="39" t="s">
        <v>9</v>
      </c>
      <c r="C67" s="39" t="s">
        <v>11</v>
      </c>
      <c r="D67" s="39" t="s">
        <v>13</v>
      </c>
      <c r="E67" s="39" t="s">
        <v>53</v>
      </c>
      <c r="F67" s="39"/>
      <c r="G67" s="39"/>
      <c r="H67" s="39"/>
      <c r="I67" s="16">
        <f>I68</f>
        <v>98820842.530000001</v>
      </c>
      <c r="J67" s="16">
        <f>J68</f>
        <v>7740540.4100000001</v>
      </c>
      <c r="K67" s="16">
        <f t="shared" ref="I67:Q69" si="36">K68</f>
        <v>91080302.120000005</v>
      </c>
      <c r="L67" s="16">
        <f t="shared" si="36"/>
        <v>0</v>
      </c>
      <c r="M67" s="16">
        <f t="shared" si="36"/>
        <v>0</v>
      </c>
      <c r="N67" s="16">
        <f t="shared" si="36"/>
        <v>0</v>
      </c>
      <c r="O67" s="16">
        <f t="shared" si="36"/>
        <v>0</v>
      </c>
      <c r="P67" s="20">
        <f t="shared" ref="P67:P96" si="37">J67/I67*100</f>
        <v>7.8329026669147552</v>
      </c>
      <c r="Q67" s="248"/>
      <c r="R67" s="248"/>
    </row>
    <row r="68" spans="1:50" s="14" customFormat="1" ht="56.25" x14ac:dyDescent="0.25">
      <c r="A68" s="159" t="s">
        <v>16</v>
      </c>
      <c r="B68" s="26" t="s">
        <v>9</v>
      </c>
      <c r="C68" s="26" t="s">
        <v>11</v>
      </c>
      <c r="D68" s="26" t="s">
        <v>13</v>
      </c>
      <c r="E68" s="26" t="s">
        <v>53</v>
      </c>
      <c r="F68" s="26" t="s">
        <v>17</v>
      </c>
      <c r="G68" s="26"/>
      <c r="H68" s="26"/>
      <c r="I68" s="27">
        <f t="shared" si="36"/>
        <v>98820842.530000001</v>
      </c>
      <c r="J68" s="124">
        <f>J69</f>
        <v>7740540.4100000001</v>
      </c>
      <c r="K68" s="42">
        <f t="shared" si="36"/>
        <v>91080302.120000005</v>
      </c>
      <c r="L68" s="23"/>
      <c r="M68" s="149"/>
      <c r="N68" s="150"/>
      <c r="O68" s="29">
        <f t="shared" ref="O68:O99" si="38">I68-J68-K68</f>
        <v>0</v>
      </c>
      <c r="P68" s="30">
        <f t="shared" si="37"/>
        <v>7.8329026669147552</v>
      </c>
      <c r="Q68" s="251"/>
      <c r="R68" s="251"/>
      <c r="S68" s="1"/>
      <c r="T68" s="1"/>
      <c r="U68" s="1"/>
      <c r="V68" s="1"/>
      <c r="W68" s="1"/>
      <c r="X68" s="1"/>
      <c r="Y68" s="1"/>
    </row>
    <row r="69" spans="1:50" s="14" customFormat="1" ht="18.75" x14ac:dyDescent="0.25">
      <c r="A69" s="86" t="s">
        <v>18</v>
      </c>
      <c r="B69" s="21" t="s">
        <v>9</v>
      </c>
      <c r="C69" s="21" t="s">
        <v>11</v>
      </c>
      <c r="D69" s="21" t="s">
        <v>13</v>
      </c>
      <c r="E69" s="21" t="s">
        <v>53</v>
      </c>
      <c r="F69" s="21" t="s">
        <v>19</v>
      </c>
      <c r="G69" s="21"/>
      <c r="H69" s="21"/>
      <c r="I69" s="27">
        <f t="shared" si="36"/>
        <v>98820842.530000001</v>
      </c>
      <c r="J69" s="124">
        <f t="shared" si="36"/>
        <v>7740540.4100000001</v>
      </c>
      <c r="K69" s="42">
        <f t="shared" si="36"/>
        <v>91080302.120000005</v>
      </c>
      <c r="L69" s="36"/>
      <c r="M69" s="149"/>
      <c r="N69" s="150"/>
      <c r="O69" s="29">
        <f t="shared" si="38"/>
        <v>0</v>
      </c>
      <c r="P69" s="30">
        <f t="shared" si="37"/>
        <v>7.8329026669147552</v>
      </c>
      <c r="Q69" s="251"/>
      <c r="R69" s="251"/>
      <c r="S69" s="1"/>
      <c r="T69" s="1"/>
      <c r="U69" s="1"/>
      <c r="V69" s="1"/>
      <c r="W69" s="1"/>
      <c r="X69" s="1"/>
      <c r="Y69" s="1"/>
    </row>
    <row r="70" spans="1:50" s="2" customFormat="1" ht="56.25" x14ac:dyDescent="0.25">
      <c r="A70" s="86" t="s">
        <v>20</v>
      </c>
      <c r="B70" s="21" t="s">
        <v>9</v>
      </c>
      <c r="C70" s="21" t="s">
        <v>11</v>
      </c>
      <c r="D70" s="21" t="s">
        <v>13</v>
      </c>
      <c r="E70" s="21" t="s">
        <v>53</v>
      </c>
      <c r="F70" s="21" t="s">
        <v>21</v>
      </c>
      <c r="G70" s="21"/>
      <c r="H70" s="21"/>
      <c r="I70" s="27">
        <f t="shared" ref="I70:N70" si="39">I71+I81</f>
        <v>98820842.530000001</v>
      </c>
      <c r="J70" s="27">
        <f>J71+J81</f>
        <v>7740540.4100000001</v>
      </c>
      <c r="K70" s="31">
        <f t="shared" si="39"/>
        <v>91080302.120000005</v>
      </c>
      <c r="L70" s="31" t="e">
        <f t="shared" si="39"/>
        <v>#REF!</v>
      </c>
      <c r="M70" s="31" t="e">
        <f t="shared" si="39"/>
        <v>#REF!</v>
      </c>
      <c r="N70" s="31" t="e">
        <f t="shared" si="39"/>
        <v>#REF!</v>
      </c>
      <c r="O70" s="29">
        <f t="shared" si="38"/>
        <v>0</v>
      </c>
      <c r="P70" s="30">
        <f t="shared" si="37"/>
        <v>7.8329026669147552</v>
      </c>
      <c r="Q70" s="251"/>
      <c r="R70" s="25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8.75" x14ac:dyDescent="0.25">
      <c r="A71" s="86" t="s">
        <v>22</v>
      </c>
      <c r="B71" s="21" t="s">
        <v>9</v>
      </c>
      <c r="C71" s="21" t="s">
        <v>11</v>
      </c>
      <c r="D71" s="21" t="s">
        <v>13</v>
      </c>
      <c r="E71" s="21" t="s">
        <v>53</v>
      </c>
      <c r="F71" s="21" t="s">
        <v>21</v>
      </c>
      <c r="G71" s="21" t="s">
        <v>23</v>
      </c>
      <c r="H71" s="21"/>
      <c r="I71" s="27">
        <f>I72+I79+I78+I76</f>
        <v>93919642.530000001</v>
      </c>
      <c r="J71" s="27">
        <f>J72+J79+J78+J76</f>
        <v>7740540.4100000001</v>
      </c>
      <c r="K71" s="31">
        <f>K72+K79+K78+K76</f>
        <v>86179102.120000005</v>
      </c>
      <c r="L71" s="31" t="e">
        <f>L72+L79+#REF!</f>
        <v>#REF!</v>
      </c>
      <c r="M71" s="31" t="e">
        <f>M72+M79+#REF!</f>
        <v>#REF!</v>
      </c>
      <c r="N71" s="31" t="e">
        <f>N72+N79+#REF!</f>
        <v>#REF!</v>
      </c>
      <c r="O71" s="29">
        <f t="shared" si="38"/>
        <v>0</v>
      </c>
      <c r="P71" s="30">
        <f t="shared" si="37"/>
        <v>8.2416629806991661</v>
      </c>
      <c r="Q71" s="251"/>
      <c r="R71" s="251"/>
    </row>
    <row r="72" spans="1:50" ht="18.75" x14ac:dyDescent="0.25">
      <c r="A72" s="86" t="s">
        <v>24</v>
      </c>
      <c r="B72" s="21" t="s">
        <v>9</v>
      </c>
      <c r="C72" s="21" t="s">
        <v>11</v>
      </c>
      <c r="D72" s="21" t="s">
        <v>13</v>
      </c>
      <c r="E72" s="21" t="s">
        <v>53</v>
      </c>
      <c r="F72" s="21" t="s">
        <v>21</v>
      </c>
      <c r="G72" s="21" t="s">
        <v>25</v>
      </c>
      <c r="H72" s="21"/>
      <c r="I72" s="27">
        <f>I73+I74+I75</f>
        <v>92879642.530000001</v>
      </c>
      <c r="J72" s="27">
        <f t="shared" ref="J72:K72" si="40">J73+J74+J75</f>
        <v>7595754.8600000003</v>
      </c>
      <c r="K72" s="31">
        <f t="shared" si="40"/>
        <v>85283887.670000002</v>
      </c>
      <c r="L72" s="31" t="e">
        <f>L73+#REF!+L74</f>
        <v>#REF!</v>
      </c>
      <c r="M72" s="31" t="e">
        <f>M73+#REF!+M74</f>
        <v>#REF!</v>
      </c>
      <c r="N72" s="31" t="e">
        <f>N73+#REF!+N74</f>
        <v>#REF!</v>
      </c>
      <c r="O72" s="29">
        <f t="shared" si="38"/>
        <v>0</v>
      </c>
      <c r="P72" s="30">
        <f t="shared" si="37"/>
        <v>8.1780621168374772</v>
      </c>
      <c r="Q72" s="251"/>
      <c r="R72" s="251"/>
    </row>
    <row r="73" spans="1:50" ht="18.75" x14ac:dyDescent="0.25">
      <c r="A73" s="86" t="s">
        <v>26</v>
      </c>
      <c r="B73" s="21" t="s">
        <v>9</v>
      </c>
      <c r="C73" s="21" t="s">
        <v>11</v>
      </c>
      <c r="D73" s="21" t="s">
        <v>13</v>
      </c>
      <c r="E73" s="21" t="s">
        <v>53</v>
      </c>
      <c r="F73" s="21" t="s">
        <v>21</v>
      </c>
      <c r="G73" s="21" t="s">
        <v>27</v>
      </c>
      <c r="H73" s="21"/>
      <c r="I73" s="22">
        <v>71245716.230000004</v>
      </c>
      <c r="J73" s="22">
        <v>6290997.8300000001</v>
      </c>
      <c r="K73" s="22">
        <f>I73-J73</f>
        <v>64954718.400000006</v>
      </c>
      <c r="L73" s="22" t="e">
        <f>#REF!</f>
        <v>#REF!</v>
      </c>
      <c r="M73" s="22" t="e">
        <f>#REF!</f>
        <v>#REF!</v>
      </c>
      <c r="N73" s="22" t="e">
        <f>#REF!</f>
        <v>#REF!</v>
      </c>
      <c r="O73" s="24">
        <f t="shared" si="38"/>
        <v>0</v>
      </c>
      <c r="P73" s="25">
        <f t="shared" si="37"/>
        <v>8.830001525552774</v>
      </c>
      <c r="Q73" s="251"/>
      <c r="R73" s="251"/>
    </row>
    <row r="74" spans="1:50" ht="18.75" x14ac:dyDescent="0.25">
      <c r="A74" s="141" t="s">
        <v>28</v>
      </c>
      <c r="B74" s="21" t="s">
        <v>9</v>
      </c>
      <c r="C74" s="21" t="s">
        <v>11</v>
      </c>
      <c r="D74" s="21" t="s">
        <v>13</v>
      </c>
      <c r="E74" s="21" t="s">
        <v>53</v>
      </c>
      <c r="F74" s="21" t="s">
        <v>21</v>
      </c>
      <c r="G74" s="21" t="s">
        <v>29</v>
      </c>
      <c r="H74" s="21"/>
      <c r="I74" s="22">
        <v>9000</v>
      </c>
      <c r="J74" s="22">
        <v>0</v>
      </c>
      <c r="K74" s="22">
        <f t="shared" ref="K74" si="41">I74-J74</f>
        <v>9000</v>
      </c>
      <c r="L74" s="22" t="e">
        <f>#REF!+#REF!</f>
        <v>#REF!</v>
      </c>
      <c r="M74" s="22" t="e">
        <f>#REF!+#REF!</f>
        <v>#REF!</v>
      </c>
      <c r="N74" s="22" t="e">
        <f>#REF!+#REF!</f>
        <v>#REF!</v>
      </c>
      <c r="O74" s="24">
        <f t="shared" si="38"/>
        <v>0</v>
      </c>
      <c r="P74" s="25">
        <f t="shared" si="37"/>
        <v>0</v>
      </c>
      <c r="Q74" s="251"/>
      <c r="R74" s="251"/>
    </row>
    <row r="75" spans="1:50" ht="21.75" customHeight="1" x14ac:dyDescent="0.25">
      <c r="A75" s="141" t="s">
        <v>30</v>
      </c>
      <c r="B75" s="21" t="s">
        <v>9</v>
      </c>
      <c r="C75" s="21" t="s">
        <v>11</v>
      </c>
      <c r="D75" s="21" t="s">
        <v>13</v>
      </c>
      <c r="E75" s="21" t="s">
        <v>53</v>
      </c>
      <c r="F75" s="21" t="s">
        <v>21</v>
      </c>
      <c r="G75" s="21" t="s">
        <v>31</v>
      </c>
      <c r="H75" s="21"/>
      <c r="I75" s="22">
        <v>21624926.300000001</v>
      </c>
      <c r="J75" s="32">
        <v>1304757.03</v>
      </c>
      <c r="K75" s="22">
        <f>I75-J75</f>
        <v>20320169.27</v>
      </c>
      <c r="L75" s="23" t="e">
        <f>#REF!</f>
        <v>#REF!</v>
      </c>
      <c r="M75" s="147"/>
      <c r="N75" s="148"/>
      <c r="O75" s="24">
        <f t="shared" si="38"/>
        <v>0</v>
      </c>
      <c r="P75" s="25">
        <f t="shared" si="37"/>
        <v>6.0335790832267486</v>
      </c>
      <c r="Q75" s="260"/>
      <c r="R75" s="260"/>
    </row>
    <row r="76" spans="1:50" ht="21.75" customHeight="1" x14ac:dyDescent="0.25">
      <c r="A76" s="144" t="s">
        <v>32</v>
      </c>
      <c r="B76" s="26" t="s">
        <v>9</v>
      </c>
      <c r="C76" s="26" t="s">
        <v>11</v>
      </c>
      <c r="D76" s="26" t="s">
        <v>13</v>
      </c>
      <c r="E76" s="26" t="s">
        <v>53</v>
      </c>
      <c r="F76" s="26" t="s">
        <v>21</v>
      </c>
      <c r="G76" s="26" t="s">
        <v>33</v>
      </c>
      <c r="H76" s="21"/>
      <c r="I76" s="31">
        <f>I77</f>
        <v>130000</v>
      </c>
      <c r="J76" s="42">
        <f>J77</f>
        <v>5240</v>
      </c>
      <c r="K76" s="31">
        <f t="shared" ref="K76:K77" si="42">I76-J76</f>
        <v>124760</v>
      </c>
      <c r="L76" s="81"/>
      <c r="M76" s="149"/>
      <c r="N76" s="150"/>
      <c r="O76" s="29">
        <f t="shared" si="38"/>
        <v>0</v>
      </c>
      <c r="P76" s="30">
        <f t="shared" si="37"/>
        <v>4.0307692307692307</v>
      </c>
      <c r="Q76" s="261"/>
      <c r="R76" s="262"/>
    </row>
    <row r="77" spans="1:50" ht="24" customHeight="1" x14ac:dyDescent="0.25">
      <c r="A77" s="86" t="s">
        <v>42</v>
      </c>
      <c r="B77" s="21" t="s">
        <v>9</v>
      </c>
      <c r="C77" s="21" t="s">
        <v>11</v>
      </c>
      <c r="D77" s="21" t="s">
        <v>13</v>
      </c>
      <c r="E77" s="21" t="s">
        <v>53</v>
      </c>
      <c r="F77" s="21" t="s">
        <v>21</v>
      </c>
      <c r="G77" s="21" t="s">
        <v>43</v>
      </c>
      <c r="H77" s="21"/>
      <c r="I77" s="22">
        <v>130000</v>
      </c>
      <c r="J77" s="32">
        <v>5240</v>
      </c>
      <c r="K77" s="22">
        <f t="shared" si="42"/>
        <v>124760</v>
      </c>
      <c r="L77" s="23"/>
      <c r="M77" s="147"/>
      <c r="N77" s="148"/>
      <c r="O77" s="24">
        <f t="shared" si="38"/>
        <v>0</v>
      </c>
      <c r="P77" s="25">
        <f t="shared" si="37"/>
        <v>4.0307692307692307</v>
      </c>
      <c r="Q77" s="261"/>
      <c r="R77" s="262"/>
    </row>
    <row r="78" spans="1:50" ht="42" customHeight="1" x14ac:dyDescent="0.25">
      <c r="A78" s="144" t="s">
        <v>81</v>
      </c>
      <c r="B78" s="26" t="s">
        <v>9</v>
      </c>
      <c r="C78" s="26" t="s">
        <v>11</v>
      </c>
      <c r="D78" s="26" t="s">
        <v>13</v>
      </c>
      <c r="E78" s="26" t="s">
        <v>53</v>
      </c>
      <c r="F78" s="26" t="s">
        <v>21</v>
      </c>
      <c r="G78" s="26" t="s">
        <v>82</v>
      </c>
      <c r="H78" s="26"/>
      <c r="I78" s="31">
        <v>360000</v>
      </c>
      <c r="J78" s="42">
        <v>34156</v>
      </c>
      <c r="K78" s="27">
        <f>I78-J78</f>
        <v>325844</v>
      </c>
      <c r="L78" s="83">
        <v>802458</v>
      </c>
      <c r="M78" s="149">
        <f>L78</f>
        <v>802458</v>
      </c>
      <c r="N78" s="150"/>
      <c r="O78" s="29">
        <f>I78-J78-K78</f>
        <v>0</v>
      </c>
      <c r="P78" s="30">
        <v>0</v>
      </c>
      <c r="Q78" s="261"/>
      <c r="R78" s="262"/>
    </row>
    <row r="79" spans="1:50" ht="18.75" x14ac:dyDescent="0.25">
      <c r="A79" s="144" t="s">
        <v>32</v>
      </c>
      <c r="B79" s="26" t="s">
        <v>9</v>
      </c>
      <c r="C79" s="26" t="s">
        <v>11</v>
      </c>
      <c r="D79" s="26" t="s">
        <v>13</v>
      </c>
      <c r="E79" s="26" t="s">
        <v>53</v>
      </c>
      <c r="F79" s="26" t="s">
        <v>21</v>
      </c>
      <c r="G79" s="26" t="s">
        <v>33</v>
      </c>
      <c r="H79" s="26"/>
      <c r="I79" s="31">
        <f>I80</f>
        <v>550000</v>
      </c>
      <c r="J79" s="31">
        <f t="shared" ref="J79:O79" si="43">J80</f>
        <v>105389.55</v>
      </c>
      <c r="K79" s="27">
        <f t="shared" si="43"/>
        <v>444610.45</v>
      </c>
      <c r="L79" s="27" t="e">
        <f t="shared" si="43"/>
        <v>#REF!</v>
      </c>
      <c r="M79" s="27" t="e">
        <f t="shared" si="43"/>
        <v>#REF!</v>
      </c>
      <c r="N79" s="27" t="e">
        <f t="shared" si="43"/>
        <v>#REF!</v>
      </c>
      <c r="O79" s="27">
        <f t="shared" si="43"/>
        <v>0</v>
      </c>
      <c r="P79" s="27">
        <f>P80</f>
        <v>19.161736363636365</v>
      </c>
      <c r="Q79" s="251"/>
      <c r="R79" s="251"/>
    </row>
    <row r="80" spans="1:50" ht="18.75" x14ac:dyDescent="0.25">
      <c r="A80" s="86" t="s">
        <v>42</v>
      </c>
      <c r="B80" s="21" t="s">
        <v>9</v>
      </c>
      <c r="C80" s="21" t="s">
        <v>11</v>
      </c>
      <c r="D80" s="21" t="s">
        <v>13</v>
      </c>
      <c r="E80" s="21" t="s">
        <v>53</v>
      </c>
      <c r="F80" s="21" t="s">
        <v>21</v>
      </c>
      <c r="G80" s="21" t="s">
        <v>43</v>
      </c>
      <c r="H80" s="21"/>
      <c r="I80" s="22">
        <v>550000</v>
      </c>
      <c r="J80" s="22">
        <v>105389.55</v>
      </c>
      <c r="K80" s="33">
        <f>I80-J80</f>
        <v>444610.45</v>
      </c>
      <c r="L80" s="33" t="e">
        <f>L78+#REF!+#REF!</f>
        <v>#REF!</v>
      </c>
      <c r="M80" s="33" t="e">
        <f>M78+#REF!+#REF!</f>
        <v>#REF!</v>
      </c>
      <c r="N80" s="33" t="e">
        <f>N78+#REF!+#REF!</f>
        <v>#REF!</v>
      </c>
      <c r="O80" s="122">
        <f t="shared" si="38"/>
        <v>0</v>
      </c>
      <c r="P80" s="123">
        <f t="shared" si="37"/>
        <v>19.161736363636365</v>
      </c>
      <c r="Q80" s="251"/>
      <c r="R80" s="251"/>
    </row>
    <row r="81" spans="1:50" s="2" customFormat="1" ht="18.75" x14ac:dyDescent="0.25">
      <c r="A81" s="159" t="s">
        <v>44</v>
      </c>
      <c r="B81" s="26" t="s">
        <v>9</v>
      </c>
      <c r="C81" s="26" t="s">
        <v>11</v>
      </c>
      <c r="D81" s="26" t="s">
        <v>13</v>
      </c>
      <c r="E81" s="26" t="s">
        <v>53</v>
      </c>
      <c r="F81" s="26" t="s">
        <v>21</v>
      </c>
      <c r="G81" s="26" t="s">
        <v>45</v>
      </c>
      <c r="H81" s="26"/>
      <c r="I81" s="31">
        <f>I82+I84+I83</f>
        <v>4901200</v>
      </c>
      <c r="J81" s="31">
        <f t="shared" ref="J81:O81" si="44">J82+J84+J83</f>
        <v>0</v>
      </c>
      <c r="K81" s="31">
        <f t="shared" si="44"/>
        <v>4901200</v>
      </c>
      <c r="L81" s="31" t="e">
        <f t="shared" si="44"/>
        <v>#REF!</v>
      </c>
      <c r="M81" s="31">
        <f t="shared" si="44"/>
        <v>100</v>
      </c>
      <c r="N81" s="31">
        <f t="shared" si="44"/>
        <v>0</v>
      </c>
      <c r="O81" s="31">
        <f t="shared" si="44"/>
        <v>0</v>
      </c>
      <c r="P81" s="30">
        <f t="shared" si="37"/>
        <v>0</v>
      </c>
      <c r="Q81" s="258"/>
      <c r="R81" s="258"/>
      <c r="S81" s="14"/>
      <c r="T81" s="14"/>
      <c r="U81" s="14"/>
      <c r="V81" s="14"/>
      <c r="W81" s="14"/>
      <c r="X81" s="14"/>
      <c r="Y81" s="1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8.75" x14ac:dyDescent="0.25">
      <c r="A82" s="86" t="s">
        <v>46</v>
      </c>
      <c r="B82" s="21" t="s">
        <v>9</v>
      </c>
      <c r="C82" s="21" t="s">
        <v>11</v>
      </c>
      <c r="D82" s="21" t="s">
        <v>13</v>
      </c>
      <c r="E82" s="21" t="s">
        <v>53</v>
      </c>
      <c r="F82" s="21" t="s">
        <v>21</v>
      </c>
      <c r="G82" s="21" t="s">
        <v>47</v>
      </c>
      <c r="H82" s="21"/>
      <c r="I82" s="22">
        <v>4500000</v>
      </c>
      <c r="J82" s="22">
        <v>0</v>
      </c>
      <c r="K82" s="33">
        <f t="shared" ref="K82:K83" si="45">I82-J82</f>
        <v>4500000</v>
      </c>
      <c r="L82" s="48" t="e">
        <f>L84+#REF!+#REF!+#REF!+#REF!</f>
        <v>#REF!</v>
      </c>
      <c r="M82" s="142"/>
      <c r="N82" s="143"/>
      <c r="O82" s="122">
        <f t="shared" si="38"/>
        <v>0</v>
      </c>
      <c r="P82" s="123">
        <f t="shared" si="37"/>
        <v>0</v>
      </c>
      <c r="Q82" s="258"/>
      <c r="R82" s="258"/>
    </row>
    <row r="83" spans="1:50" ht="37.5" x14ac:dyDescent="0.25">
      <c r="A83" s="141" t="s">
        <v>97</v>
      </c>
      <c r="B83" s="21" t="s">
        <v>9</v>
      </c>
      <c r="C83" s="21" t="s">
        <v>11</v>
      </c>
      <c r="D83" s="21" t="s">
        <v>13</v>
      </c>
      <c r="E83" s="21" t="s">
        <v>53</v>
      </c>
      <c r="F83" s="21" t="s">
        <v>21</v>
      </c>
      <c r="G83" s="21" t="s">
        <v>92</v>
      </c>
      <c r="H83" s="21"/>
      <c r="I83" s="22">
        <v>401200</v>
      </c>
      <c r="J83" s="32">
        <v>0</v>
      </c>
      <c r="K83" s="33">
        <f t="shared" si="45"/>
        <v>401200</v>
      </c>
      <c r="L83" s="48" t="e">
        <f>#REF!</f>
        <v>#REF!</v>
      </c>
      <c r="M83" s="142"/>
      <c r="N83" s="143"/>
      <c r="O83" s="122">
        <f t="shared" si="38"/>
        <v>0</v>
      </c>
      <c r="P83" s="123">
        <f t="shared" si="37"/>
        <v>0</v>
      </c>
      <c r="Q83" s="268"/>
      <c r="R83" s="269"/>
    </row>
    <row r="84" spans="1:50" ht="37.5" x14ac:dyDescent="0.25">
      <c r="A84" s="176" t="s">
        <v>98</v>
      </c>
      <c r="B84" s="177" t="s">
        <v>9</v>
      </c>
      <c r="C84" s="21" t="s">
        <v>11</v>
      </c>
      <c r="D84" s="21" t="s">
        <v>13</v>
      </c>
      <c r="E84" s="21" t="s">
        <v>53</v>
      </c>
      <c r="F84" s="21" t="s">
        <v>21</v>
      </c>
      <c r="G84" s="177" t="s">
        <v>93</v>
      </c>
      <c r="H84" s="177"/>
      <c r="I84" s="178">
        <v>0</v>
      </c>
      <c r="J84" s="179">
        <v>0</v>
      </c>
      <c r="K84" s="180">
        <v>0</v>
      </c>
      <c r="L84" s="181">
        <v>0</v>
      </c>
      <c r="M84" s="182">
        <v>100</v>
      </c>
      <c r="N84" s="270"/>
      <c r="O84" s="271"/>
      <c r="P84" s="196"/>
      <c r="Q84" s="272"/>
      <c r="R84" s="272"/>
      <c r="S84" s="184"/>
      <c r="T84" s="184"/>
      <c r="U84" s="184"/>
      <c r="V84" s="184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1:50" s="2" customFormat="1" ht="116.25" customHeight="1" x14ac:dyDescent="0.25">
      <c r="A85" s="75" t="s">
        <v>158</v>
      </c>
      <c r="B85" s="39" t="s">
        <v>9</v>
      </c>
      <c r="C85" s="39" t="s">
        <v>11</v>
      </c>
      <c r="D85" s="39" t="s">
        <v>13</v>
      </c>
      <c r="E85" s="39" t="s">
        <v>55</v>
      </c>
      <c r="F85" s="39" t="s">
        <v>21</v>
      </c>
      <c r="G85" s="15"/>
      <c r="H85" s="15"/>
      <c r="I85" s="16">
        <f>I86+I87</f>
        <v>474784.19999999995</v>
      </c>
      <c r="J85" s="16">
        <f>J86+J87</f>
        <v>24849.498</v>
      </c>
      <c r="K85" s="16">
        <f>K86+K87</f>
        <v>449934.70199999999</v>
      </c>
      <c r="L85" s="40"/>
      <c r="M85" s="151"/>
      <c r="N85" s="152"/>
      <c r="O85" s="19">
        <f t="shared" si="38"/>
        <v>0</v>
      </c>
      <c r="P85" s="20">
        <f t="shared" si="37"/>
        <v>5.2338510843452672</v>
      </c>
      <c r="Q85" s="251"/>
      <c r="R85" s="25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" customFormat="1" ht="18.75" x14ac:dyDescent="0.25">
      <c r="A86" s="141" t="s">
        <v>26</v>
      </c>
      <c r="B86" s="41" t="s">
        <v>9</v>
      </c>
      <c r="C86" s="41" t="s">
        <v>11</v>
      </c>
      <c r="D86" s="41" t="s">
        <v>13</v>
      </c>
      <c r="E86" s="41" t="s">
        <v>55</v>
      </c>
      <c r="F86" s="41" t="s">
        <v>21</v>
      </c>
      <c r="G86" s="41" t="s">
        <v>27</v>
      </c>
      <c r="H86" s="41"/>
      <c r="I86" s="22">
        <v>364657.6</v>
      </c>
      <c r="J86" s="32">
        <v>20900.887999999999</v>
      </c>
      <c r="K86" s="33">
        <f t="shared" ref="K86:K87" si="46">I86-J86</f>
        <v>343756.712</v>
      </c>
      <c r="L86" s="82"/>
      <c r="M86" s="153"/>
      <c r="N86" s="154"/>
      <c r="O86" s="24">
        <f t="shared" si="38"/>
        <v>0</v>
      </c>
      <c r="P86" s="25">
        <f t="shared" si="37"/>
        <v>5.731647441325781</v>
      </c>
      <c r="Q86" s="251"/>
      <c r="R86" s="25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14" customFormat="1" ht="18.75" x14ac:dyDescent="0.25">
      <c r="A87" s="86" t="s">
        <v>30</v>
      </c>
      <c r="B87" s="41" t="s">
        <v>9</v>
      </c>
      <c r="C87" s="41" t="s">
        <v>11</v>
      </c>
      <c r="D87" s="41" t="s">
        <v>13</v>
      </c>
      <c r="E87" s="41" t="s">
        <v>55</v>
      </c>
      <c r="F87" s="41" t="s">
        <v>21</v>
      </c>
      <c r="G87" s="90">
        <v>213</v>
      </c>
      <c r="H87" s="21"/>
      <c r="I87" s="22">
        <v>110126.6</v>
      </c>
      <c r="J87" s="32">
        <v>3948.61</v>
      </c>
      <c r="K87" s="33">
        <f t="shared" si="46"/>
        <v>106177.99</v>
      </c>
      <c r="L87" s="82"/>
      <c r="M87" s="153"/>
      <c r="N87" s="154"/>
      <c r="O87" s="24">
        <f t="shared" si="38"/>
        <v>0</v>
      </c>
      <c r="P87" s="25">
        <f t="shared" si="37"/>
        <v>3.5855188483073119</v>
      </c>
      <c r="Q87" s="251"/>
      <c r="R87" s="251"/>
    </row>
    <row r="88" spans="1:50" s="14" customFormat="1" ht="113.25" customHeight="1" x14ac:dyDescent="0.25">
      <c r="A88" s="75" t="s">
        <v>160</v>
      </c>
      <c r="B88" s="39" t="s">
        <v>9</v>
      </c>
      <c r="C88" s="39" t="s">
        <v>11</v>
      </c>
      <c r="D88" s="39" t="s">
        <v>13</v>
      </c>
      <c r="E88" s="39" t="s">
        <v>55</v>
      </c>
      <c r="F88" s="39" t="s">
        <v>21</v>
      </c>
      <c r="G88" s="15"/>
      <c r="H88" s="15"/>
      <c r="I88" s="16">
        <f>I89+I90</f>
        <v>2040960.9</v>
      </c>
      <c r="J88" s="16">
        <f t="shared" ref="J88:K88" si="47">J89+J90</f>
        <v>0</v>
      </c>
      <c r="K88" s="16">
        <f t="shared" si="47"/>
        <v>2040960.9</v>
      </c>
      <c r="L88" s="40"/>
      <c r="M88" s="151"/>
      <c r="N88" s="152"/>
      <c r="O88" s="19">
        <f t="shared" si="38"/>
        <v>0</v>
      </c>
      <c r="P88" s="20">
        <f t="shared" si="37"/>
        <v>0</v>
      </c>
      <c r="Q88" s="249"/>
      <c r="R88" s="250"/>
    </row>
    <row r="89" spans="1:50" s="14" customFormat="1" ht="18.75" x14ac:dyDescent="0.25">
      <c r="A89" s="141" t="s">
        <v>26</v>
      </c>
      <c r="B89" s="41" t="s">
        <v>9</v>
      </c>
      <c r="C89" s="41" t="s">
        <v>11</v>
      </c>
      <c r="D89" s="41" t="s">
        <v>13</v>
      </c>
      <c r="E89" s="41" t="s">
        <v>55</v>
      </c>
      <c r="F89" s="41" t="s">
        <v>21</v>
      </c>
      <c r="G89" s="41" t="s">
        <v>27</v>
      </c>
      <c r="H89" s="41"/>
      <c r="I89" s="22">
        <v>1567558.3</v>
      </c>
      <c r="J89" s="32">
        <v>0</v>
      </c>
      <c r="K89" s="33">
        <f>I89-J89</f>
        <v>1567558.3</v>
      </c>
      <c r="L89" s="82"/>
      <c r="M89" s="153"/>
      <c r="N89" s="154"/>
      <c r="O89" s="24">
        <f t="shared" si="38"/>
        <v>0</v>
      </c>
      <c r="P89" s="25">
        <f t="shared" si="37"/>
        <v>0</v>
      </c>
      <c r="Q89" s="249"/>
      <c r="R89" s="250"/>
    </row>
    <row r="90" spans="1:50" s="14" customFormat="1" ht="18.75" x14ac:dyDescent="0.25">
      <c r="A90" s="86" t="s">
        <v>30</v>
      </c>
      <c r="B90" s="41" t="s">
        <v>9</v>
      </c>
      <c r="C90" s="41" t="s">
        <v>11</v>
      </c>
      <c r="D90" s="41" t="s">
        <v>13</v>
      </c>
      <c r="E90" s="41" t="s">
        <v>55</v>
      </c>
      <c r="F90" s="41" t="s">
        <v>21</v>
      </c>
      <c r="G90" s="90">
        <v>213</v>
      </c>
      <c r="H90" s="21"/>
      <c r="I90" s="22">
        <v>473402.6</v>
      </c>
      <c r="J90" s="32">
        <v>0</v>
      </c>
      <c r="K90" s="33">
        <f>I90-J90</f>
        <v>473402.6</v>
      </c>
      <c r="L90" s="82"/>
      <c r="M90" s="153"/>
      <c r="N90" s="154"/>
      <c r="O90" s="24">
        <f t="shared" si="38"/>
        <v>0</v>
      </c>
      <c r="P90" s="25">
        <f t="shared" si="37"/>
        <v>0</v>
      </c>
      <c r="Q90" s="249"/>
      <c r="R90" s="250"/>
    </row>
    <row r="91" spans="1:50" s="14" customFormat="1" ht="118.5" hidden="1" customHeight="1" x14ac:dyDescent="0.25">
      <c r="A91" s="75" t="s">
        <v>113</v>
      </c>
      <c r="B91" s="39" t="s">
        <v>9</v>
      </c>
      <c r="C91" s="39" t="s">
        <v>11</v>
      </c>
      <c r="D91" s="39" t="s">
        <v>13</v>
      </c>
      <c r="E91" s="39" t="s">
        <v>134</v>
      </c>
      <c r="F91" s="39" t="s">
        <v>21</v>
      </c>
      <c r="G91" s="15"/>
      <c r="H91" s="15"/>
      <c r="I91" s="16">
        <f>I92+I93</f>
        <v>0</v>
      </c>
      <c r="J91" s="16">
        <f t="shared" ref="J91:K91" si="48">J92+J93</f>
        <v>0</v>
      </c>
      <c r="K91" s="16">
        <f t="shared" si="48"/>
        <v>0</v>
      </c>
      <c r="L91" s="40"/>
      <c r="M91" s="151"/>
      <c r="N91" s="152"/>
      <c r="O91" s="19">
        <f t="shared" si="38"/>
        <v>0</v>
      </c>
      <c r="P91" s="20" t="e">
        <f t="shared" si="37"/>
        <v>#DIV/0!</v>
      </c>
      <c r="Q91" s="249"/>
      <c r="R91" s="250"/>
    </row>
    <row r="92" spans="1:50" s="14" customFormat="1" ht="18.75" hidden="1" x14ac:dyDescent="0.25">
      <c r="A92" s="141" t="s">
        <v>26</v>
      </c>
      <c r="B92" s="41" t="s">
        <v>9</v>
      </c>
      <c r="C92" s="41" t="s">
        <v>11</v>
      </c>
      <c r="D92" s="41" t="s">
        <v>13</v>
      </c>
      <c r="E92" s="41" t="s">
        <v>134</v>
      </c>
      <c r="F92" s="41" t="s">
        <v>21</v>
      </c>
      <c r="G92" s="41" t="s">
        <v>27</v>
      </c>
      <c r="H92" s="41"/>
      <c r="I92" s="108">
        <v>0</v>
      </c>
      <c r="J92" s="109">
        <v>0</v>
      </c>
      <c r="K92" s="33">
        <f>I92-J92</f>
        <v>0</v>
      </c>
      <c r="L92" s="82"/>
      <c r="M92" s="153"/>
      <c r="N92" s="154"/>
      <c r="O92" s="24">
        <f>I92-J92-K92</f>
        <v>0</v>
      </c>
      <c r="P92" s="25" t="e">
        <f t="shared" si="37"/>
        <v>#DIV/0!</v>
      </c>
      <c r="Q92" s="249"/>
      <c r="R92" s="250"/>
    </row>
    <row r="93" spans="1:50" s="14" customFormat="1" ht="18.75" hidden="1" x14ac:dyDescent="0.25">
      <c r="A93" s="86" t="s">
        <v>30</v>
      </c>
      <c r="B93" s="41" t="s">
        <v>9</v>
      </c>
      <c r="C93" s="41" t="s">
        <v>11</v>
      </c>
      <c r="D93" s="41" t="s">
        <v>13</v>
      </c>
      <c r="E93" s="41" t="s">
        <v>134</v>
      </c>
      <c r="F93" s="41" t="s">
        <v>21</v>
      </c>
      <c r="G93" s="90">
        <v>213</v>
      </c>
      <c r="H93" s="21"/>
      <c r="I93" s="108">
        <v>0</v>
      </c>
      <c r="J93" s="109">
        <v>0</v>
      </c>
      <c r="K93" s="33">
        <f t="shared" ref="K93" si="49">I93-J93</f>
        <v>0</v>
      </c>
      <c r="L93" s="82"/>
      <c r="M93" s="153"/>
      <c r="N93" s="154"/>
      <c r="O93" s="24">
        <f t="shared" si="38"/>
        <v>0</v>
      </c>
      <c r="P93" s="25" t="e">
        <f t="shared" si="37"/>
        <v>#DIV/0!</v>
      </c>
      <c r="Q93" s="249"/>
      <c r="R93" s="250"/>
    </row>
    <row r="94" spans="1:50" s="2" customFormat="1" ht="41.25" customHeight="1" x14ac:dyDescent="0.25">
      <c r="A94" s="155" t="s">
        <v>161</v>
      </c>
      <c r="B94" s="39" t="s">
        <v>9</v>
      </c>
      <c r="C94" s="39" t="s">
        <v>11</v>
      </c>
      <c r="D94" s="39" t="s">
        <v>13</v>
      </c>
      <c r="E94" s="39" t="s">
        <v>56</v>
      </c>
      <c r="F94" s="39" t="s">
        <v>21</v>
      </c>
      <c r="G94" s="39"/>
      <c r="H94" s="39"/>
      <c r="I94" s="16">
        <f>I96+I95</f>
        <v>1930010.07</v>
      </c>
      <c r="J94" s="16">
        <f>J96+J95</f>
        <v>128093.46</v>
      </c>
      <c r="K94" s="16">
        <f>K96+K95</f>
        <v>1801916.61</v>
      </c>
      <c r="L94" s="17"/>
      <c r="M94" s="160"/>
      <c r="N94" s="161"/>
      <c r="O94" s="19">
        <f t="shared" si="38"/>
        <v>0</v>
      </c>
      <c r="P94" s="20">
        <f t="shared" si="37"/>
        <v>6.6369322104106949</v>
      </c>
      <c r="Q94" s="251"/>
      <c r="R94" s="25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24.75" customHeight="1" x14ac:dyDescent="0.25">
      <c r="A95" s="141" t="s">
        <v>141</v>
      </c>
      <c r="B95" s="21" t="s">
        <v>9</v>
      </c>
      <c r="C95" s="21" t="s">
        <v>11</v>
      </c>
      <c r="D95" s="21" t="s">
        <v>13</v>
      </c>
      <c r="E95" s="21" t="s">
        <v>56</v>
      </c>
      <c r="F95" s="21" t="s">
        <v>21</v>
      </c>
      <c r="G95" s="21" t="s">
        <v>128</v>
      </c>
      <c r="H95" s="21"/>
      <c r="I95" s="22">
        <v>130000</v>
      </c>
      <c r="J95" s="32">
        <v>16224</v>
      </c>
      <c r="K95" s="32">
        <f>I95-J95</f>
        <v>113776</v>
      </c>
      <c r="L95" s="23"/>
      <c r="M95" s="147"/>
      <c r="N95" s="148"/>
      <c r="O95" s="24">
        <f t="shared" si="38"/>
        <v>0</v>
      </c>
      <c r="P95" s="25">
        <f t="shared" si="37"/>
        <v>12.479999999999999</v>
      </c>
      <c r="Q95" s="251"/>
      <c r="R95" s="251"/>
    </row>
    <row r="96" spans="1:50" ht="18.75" x14ac:dyDescent="0.25">
      <c r="A96" s="86" t="s">
        <v>101</v>
      </c>
      <c r="B96" s="21" t="s">
        <v>9</v>
      </c>
      <c r="C96" s="21" t="s">
        <v>11</v>
      </c>
      <c r="D96" s="21" t="s">
        <v>13</v>
      </c>
      <c r="E96" s="21" t="s">
        <v>56</v>
      </c>
      <c r="F96" s="21" t="s">
        <v>21</v>
      </c>
      <c r="G96" s="21" t="s">
        <v>102</v>
      </c>
      <c r="H96" s="21"/>
      <c r="I96" s="22">
        <v>1800010.07</v>
      </c>
      <c r="J96" s="32">
        <v>111869.46</v>
      </c>
      <c r="K96" s="32">
        <f>I96-J96</f>
        <v>1688140.61</v>
      </c>
      <c r="L96" s="82" t="e">
        <f>#REF!</f>
        <v>#REF!</v>
      </c>
      <c r="M96" s="153"/>
      <c r="N96" s="154"/>
      <c r="O96" s="24">
        <f t="shared" si="38"/>
        <v>0</v>
      </c>
      <c r="P96" s="25">
        <f t="shared" si="37"/>
        <v>6.2149352308901253</v>
      </c>
      <c r="Q96" s="251"/>
      <c r="R96" s="251"/>
    </row>
    <row r="97" spans="1:50" s="14" customFormat="1" ht="62.25" customHeight="1" x14ac:dyDescent="0.25">
      <c r="A97" s="155" t="s">
        <v>162</v>
      </c>
      <c r="B97" s="39" t="s">
        <v>9</v>
      </c>
      <c r="C97" s="39" t="s">
        <v>11</v>
      </c>
      <c r="D97" s="39" t="s">
        <v>11</v>
      </c>
      <c r="E97" s="39" t="s">
        <v>66</v>
      </c>
      <c r="F97" s="39"/>
      <c r="G97" s="39"/>
      <c r="H97" s="39"/>
      <c r="I97" s="16">
        <f>I99+I98</f>
        <v>390829</v>
      </c>
      <c r="J97" s="16">
        <f t="shared" ref="J97:K97" si="50">J99+J98</f>
        <v>0</v>
      </c>
      <c r="K97" s="16">
        <f t="shared" si="50"/>
        <v>390829</v>
      </c>
      <c r="L97" s="17" t="e">
        <f>L99</f>
        <v>#REF!</v>
      </c>
      <c r="M97" s="151"/>
      <c r="N97" s="152"/>
      <c r="O97" s="19">
        <f>I97-J97-K97</f>
        <v>0</v>
      </c>
      <c r="P97" s="20">
        <f>J97/I97*100</f>
        <v>0</v>
      </c>
      <c r="Q97" s="248"/>
      <c r="R97" s="248"/>
      <c r="Z97" s="1"/>
      <c r="AA97" s="1"/>
      <c r="AB97" s="1"/>
      <c r="AC97" s="1"/>
      <c r="AD97" s="1"/>
    </row>
    <row r="98" spans="1:50" s="14" customFormat="1" ht="18.75" x14ac:dyDescent="0.25">
      <c r="A98" s="86" t="s">
        <v>42</v>
      </c>
      <c r="B98" s="21" t="s">
        <v>9</v>
      </c>
      <c r="C98" s="21" t="s">
        <v>11</v>
      </c>
      <c r="D98" s="21" t="s">
        <v>11</v>
      </c>
      <c r="E98" s="21" t="s">
        <v>66</v>
      </c>
      <c r="F98" s="21" t="s">
        <v>21</v>
      </c>
      <c r="G98" s="21" t="s">
        <v>43</v>
      </c>
      <c r="H98" s="26"/>
      <c r="I98" s="22">
        <v>220155</v>
      </c>
      <c r="J98" s="22">
        <v>0</v>
      </c>
      <c r="K98" s="32">
        <f>I98-J98</f>
        <v>220155</v>
      </c>
      <c r="L98" s="23"/>
      <c r="M98" s="147"/>
      <c r="N98" s="148"/>
      <c r="O98" s="29">
        <f t="shared" si="38"/>
        <v>0</v>
      </c>
      <c r="P98" s="30">
        <f>J98/I98*100</f>
        <v>0</v>
      </c>
      <c r="Q98" s="263"/>
      <c r="R98" s="264"/>
      <c r="Z98" s="1"/>
      <c r="AA98" s="1"/>
      <c r="AB98" s="1"/>
      <c r="AC98" s="1"/>
      <c r="AD98" s="1"/>
    </row>
    <row r="99" spans="1:50" ht="18.75" x14ac:dyDescent="0.25">
      <c r="A99" s="86" t="s">
        <v>101</v>
      </c>
      <c r="B99" s="21" t="s">
        <v>9</v>
      </c>
      <c r="C99" s="21" t="s">
        <v>11</v>
      </c>
      <c r="D99" s="21" t="s">
        <v>11</v>
      </c>
      <c r="E99" s="21" t="s">
        <v>66</v>
      </c>
      <c r="F99" s="21" t="s">
        <v>21</v>
      </c>
      <c r="G99" s="21" t="s">
        <v>102</v>
      </c>
      <c r="H99" s="21"/>
      <c r="I99" s="22">
        <v>170674</v>
      </c>
      <c r="J99" s="22">
        <v>0</v>
      </c>
      <c r="K99" s="32">
        <f>I99-J99</f>
        <v>170674</v>
      </c>
      <c r="L99" s="23" t="e">
        <f>#REF!</f>
        <v>#REF!</v>
      </c>
      <c r="M99" s="147"/>
      <c r="N99" s="148"/>
      <c r="O99" s="24">
        <f t="shared" si="38"/>
        <v>0</v>
      </c>
      <c r="P99" s="25">
        <f>J99/I99*100</f>
        <v>0</v>
      </c>
      <c r="Q99" s="248"/>
      <c r="R99" s="248"/>
    </row>
    <row r="100" spans="1:50" s="2" customFormat="1" ht="19.5" customHeight="1" x14ac:dyDescent="0.3">
      <c r="A100" s="246" t="s">
        <v>173</v>
      </c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67"/>
      <c r="Q100" s="248"/>
      <c r="R100" s="248"/>
    </row>
    <row r="101" spans="1:50" ht="78" x14ac:dyDescent="0.25">
      <c r="A101" s="49" t="s">
        <v>8</v>
      </c>
      <c r="B101" s="50" t="s">
        <v>9</v>
      </c>
      <c r="C101" s="50"/>
      <c r="D101" s="50"/>
      <c r="E101" s="50"/>
      <c r="F101" s="50"/>
      <c r="G101" s="50"/>
      <c r="H101" s="50"/>
      <c r="I101" s="51">
        <f>I102+I125+I135</f>
        <v>16504008.32</v>
      </c>
      <c r="J101" s="51">
        <f t="shared" ref="J101:K101" si="51">J102+J125+J135</f>
        <v>1492533.09</v>
      </c>
      <c r="K101" s="51">
        <f t="shared" si="51"/>
        <v>15011475.23</v>
      </c>
      <c r="L101" s="51" t="e">
        <f t="shared" ref="L101:N101" si="52">L102+L125+L132+L135</f>
        <v>#REF!</v>
      </c>
      <c r="M101" s="51" t="e">
        <f t="shared" si="52"/>
        <v>#REF!</v>
      </c>
      <c r="N101" s="51" t="e">
        <f t="shared" si="52"/>
        <v>#REF!</v>
      </c>
      <c r="O101" s="51">
        <f t="shared" ref="O101" si="53">O102+O125+O132+O138+O135+O143+O147+O150+O145+O152</f>
        <v>0</v>
      </c>
      <c r="P101" s="52">
        <f t="shared" ref="P101:P125" si="54">J101/I101*100</f>
        <v>9.0434581773162854</v>
      </c>
      <c r="Q101" s="248"/>
      <c r="R101" s="248"/>
    </row>
    <row r="102" spans="1:50" ht="19.5" x14ac:dyDescent="0.25">
      <c r="A102" s="139" t="s">
        <v>151</v>
      </c>
      <c r="B102" s="8" t="s">
        <v>9</v>
      </c>
      <c r="C102" s="8" t="s">
        <v>11</v>
      </c>
      <c r="D102" s="8"/>
      <c r="E102" s="8"/>
      <c r="F102" s="8"/>
      <c r="G102" s="8"/>
      <c r="H102" s="8"/>
      <c r="I102" s="9">
        <f>I112+I116+I119+I122+I114+I152+I110+I108+I103+I145+I147</f>
        <v>16344008.32</v>
      </c>
      <c r="J102" s="9">
        <f>J112+J116+J119+J122+J114+J152+J110+J108+J103+J145+J147</f>
        <v>1492533.09</v>
      </c>
      <c r="K102" s="9">
        <f t="shared" ref="J102:O102" si="55">K112+K116+K119+K122+K114+K152+K110+K108+K103+K145+K147</f>
        <v>14851475.23</v>
      </c>
      <c r="L102" s="9" t="e">
        <f t="shared" si="55"/>
        <v>#REF!</v>
      </c>
      <c r="M102" s="9" t="e">
        <f t="shared" si="55"/>
        <v>#REF!</v>
      </c>
      <c r="N102" s="9" t="e">
        <f t="shared" si="55"/>
        <v>#REF!</v>
      </c>
      <c r="O102" s="9">
        <f t="shared" si="55"/>
        <v>0</v>
      </c>
      <c r="P102" s="11">
        <f t="shared" si="54"/>
        <v>9.1319892940436294</v>
      </c>
      <c r="Q102" s="251"/>
      <c r="R102" s="251"/>
    </row>
    <row r="103" spans="1:50" s="2" customFormat="1" ht="118.5" customHeight="1" x14ac:dyDescent="0.25">
      <c r="A103" s="75" t="s">
        <v>152</v>
      </c>
      <c r="B103" s="39" t="s">
        <v>9</v>
      </c>
      <c r="C103" s="39" t="s">
        <v>11</v>
      </c>
      <c r="D103" s="39" t="s">
        <v>13</v>
      </c>
      <c r="E103" s="39" t="s">
        <v>48</v>
      </c>
      <c r="F103" s="39" t="s">
        <v>58</v>
      </c>
      <c r="G103" s="15"/>
      <c r="H103" s="15"/>
      <c r="I103" s="16">
        <f>I104+I106+I107+I105</f>
        <v>506500.25</v>
      </c>
      <c r="J103" s="16">
        <f>J104+J106+J107+J105</f>
        <v>18025.989999999998</v>
      </c>
      <c r="K103" s="16">
        <f>K104+K106+K107+K105</f>
        <v>488474.26</v>
      </c>
      <c r="L103" s="40"/>
      <c r="M103" s="151"/>
      <c r="N103" s="152"/>
      <c r="O103" s="19">
        <f>I103-K103-J103</f>
        <v>0</v>
      </c>
      <c r="P103" s="20">
        <f t="shared" si="54"/>
        <v>3.5589301288597581</v>
      </c>
      <c r="Q103" s="251"/>
      <c r="R103" s="251"/>
      <c r="S103" s="28">
        <f>S104+S106</f>
        <v>-106021.26000000001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s="2" customFormat="1" ht="23.25" customHeight="1" x14ac:dyDescent="0.25">
      <c r="A104" s="141" t="s">
        <v>26</v>
      </c>
      <c r="B104" s="21" t="s">
        <v>9</v>
      </c>
      <c r="C104" s="41" t="s">
        <v>11</v>
      </c>
      <c r="D104" s="41" t="s">
        <v>13</v>
      </c>
      <c r="E104" s="41" t="s">
        <v>48</v>
      </c>
      <c r="F104" s="41" t="s">
        <v>58</v>
      </c>
      <c r="G104" s="41" t="s">
        <v>27</v>
      </c>
      <c r="H104" s="41"/>
      <c r="I104" s="22">
        <v>443322.76</v>
      </c>
      <c r="J104" s="22">
        <v>15030.3</v>
      </c>
      <c r="K104" s="33">
        <f>I104-J104</f>
        <v>428292.46</v>
      </c>
      <c r="L104" s="43"/>
      <c r="M104" s="153"/>
      <c r="N104" s="154"/>
      <c r="O104" s="24">
        <f>I104-K104-J104</f>
        <v>0</v>
      </c>
      <c r="P104" s="25">
        <f t="shared" si="54"/>
        <v>3.3903740922302292</v>
      </c>
      <c r="Q104" s="254"/>
      <c r="R104" s="255"/>
      <c r="S104" s="28">
        <f>T104-K104</f>
        <v>-106021.26000000001</v>
      </c>
      <c r="T104" s="1">
        <f>292753+(4919.7*3*2)</f>
        <v>322271.2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s="2" customFormat="1" ht="24" customHeight="1" x14ac:dyDescent="0.25">
      <c r="A105" s="86" t="s">
        <v>28</v>
      </c>
      <c r="B105" s="21" t="s">
        <v>9</v>
      </c>
      <c r="C105" s="41" t="s">
        <v>11</v>
      </c>
      <c r="D105" s="41" t="s">
        <v>13</v>
      </c>
      <c r="E105" s="41" t="s">
        <v>48</v>
      </c>
      <c r="F105" s="41" t="s">
        <v>58</v>
      </c>
      <c r="G105" s="41" t="s">
        <v>31</v>
      </c>
      <c r="H105" s="41"/>
      <c r="I105" s="22">
        <v>11817.3</v>
      </c>
      <c r="J105" s="32">
        <v>2971.5</v>
      </c>
      <c r="K105" s="33">
        <f>I105-J105</f>
        <v>8845.7999999999993</v>
      </c>
      <c r="L105" s="43"/>
      <c r="M105" s="153"/>
      <c r="N105" s="154"/>
      <c r="O105" s="24">
        <f>I105-K105-J105</f>
        <v>0</v>
      </c>
      <c r="P105" s="25">
        <f t="shared" si="54"/>
        <v>25.145337767510345</v>
      </c>
      <c r="Q105" s="249"/>
      <c r="R105" s="25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s="14" customFormat="1" ht="27" customHeight="1" x14ac:dyDescent="0.25">
      <c r="A106" s="86" t="s">
        <v>30</v>
      </c>
      <c r="B106" s="21" t="s">
        <v>9</v>
      </c>
      <c r="C106" s="41" t="s">
        <v>11</v>
      </c>
      <c r="D106" s="41" t="s">
        <v>13</v>
      </c>
      <c r="E106" s="41" t="s">
        <v>48</v>
      </c>
      <c r="F106" s="41" t="s">
        <v>58</v>
      </c>
      <c r="G106" s="89">
        <v>212</v>
      </c>
      <c r="H106" s="21"/>
      <c r="I106" s="22">
        <v>51336</v>
      </c>
      <c r="J106" s="32">
        <v>0</v>
      </c>
      <c r="K106" s="33">
        <f t="shared" ref="K106:K107" si="56">I106-J106</f>
        <v>51336</v>
      </c>
      <c r="L106" s="43"/>
      <c r="M106" s="153"/>
      <c r="N106" s="154"/>
      <c r="O106" s="24">
        <f>I106-K106-J106</f>
        <v>0</v>
      </c>
      <c r="P106" s="25">
        <f t="shared" si="54"/>
        <v>0</v>
      </c>
      <c r="Q106" s="251"/>
      <c r="R106" s="251"/>
      <c r="S106" s="28">
        <f>T106-K106</f>
        <v>0</v>
      </c>
      <c r="T106" s="1">
        <f>8556*6</f>
        <v>51336</v>
      </c>
    </row>
    <row r="107" spans="1:50" ht="45.75" customHeight="1" x14ac:dyDescent="0.25">
      <c r="A107" s="141" t="s">
        <v>81</v>
      </c>
      <c r="B107" s="21" t="s">
        <v>9</v>
      </c>
      <c r="C107" s="21" t="s">
        <v>11</v>
      </c>
      <c r="D107" s="21" t="s">
        <v>13</v>
      </c>
      <c r="E107" s="41" t="s">
        <v>48</v>
      </c>
      <c r="F107" s="41" t="s">
        <v>58</v>
      </c>
      <c r="G107" s="21" t="s">
        <v>82</v>
      </c>
      <c r="H107" s="21"/>
      <c r="I107" s="22">
        <v>24.19</v>
      </c>
      <c r="J107" s="22">
        <v>24.19</v>
      </c>
      <c r="K107" s="33">
        <f t="shared" si="56"/>
        <v>0</v>
      </c>
      <c r="L107" s="23" t="e">
        <f t="shared" ref="L107" si="57">L108+L109</f>
        <v>#REF!</v>
      </c>
      <c r="M107" s="147"/>
      <c r="N107" s="148"/>
      <c r="O107" s="24">
        <f t="shared" ref="O107" si="58">I107-J107-K107</f>
        <v>0</v>
      </c>
      <c r="P107" s="25">
        <f t="shared" si="54"/>
        <v>100</v>
      </c>
      <c r="Q107" s="251"/>
      <c r="R107" s="251"/>
    </row>
    <row r="108" spans="1:50" s="2" customFormat="1" ht="97.5" customHeight="1" x14ac:dyDescent="0.25">
      <c r="A108" s="75" t="s">
        <v>153</v>
      </c>
      <c r="B108" s="39" t="s">
        <v>9</v>
      </c>
      <c r="C108" s="39" t="s">
        <v>11</v>
      </c>
      <c r="D108" s="39" t="s">
        <v>13</v>
      </c>
      <c r="E108" s="39" t="s">
        <v>49</v>
      </c>
      <c r="F108" s="39" t="s">
        <v>58</v>
      </c>
      <c r="G108" s="15"/>
      <c r="H108" s="15"/>
      <c r="I108" s="16">
        <f>I109</f>
        <v>950000</v>
      </c>
      <c r="J108" s="16">
        <f t="shared" ref="J108:O108" si="59">J109</f>
        <v>0</v>
      </c>
      <c r="K108" s="16">
        <f>K109</f>
        <v>950000</v>
      </c>
      <c r="L108" s="16" t="e">
        <f t="shared" si="59"/>
        <v>#REF!</v>
      </c>
      <c r="M108" s="16" t="e">
        <f t="shared" si="59"/>
        <v>#REF!</v>
      </c>
      <c r="N108" s="16" t="e">
        <f t="shared" si="59"/>
        <v>#REF!</v>
      </c>
      <c r="O108" s="16">
        <f t="shared" si="59"/>
        <v>0</v>
      </c>
      <c r="P108" s="20">
        <f t="shared" si="54"/>
        <v>0</v>
      </c>
      <c r="Q108" s="263"/>
      <c r="R108" s="26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43.5" customHeight="1" x14ac:dyDescent="0.25">
      <c r="A109" s="86" t="s">
        <v>99</v>
      </c>
      <c r="B109" s="21" t="s">
        <v>9</v>
      </c>
      <c r="C109" s="21" t="s">
        <v>11</v>
      </c>
      <c r="D109" s="21" t="s">
        <v>13</v>
      </c>
      <c r="E109" s="21" t="s">
        <v>49</v>
      </c>
      <c r="F109" s="21" t="s">
        <v>58</v>
      </c>
      <c r="G109" s="21" t="s">
        <v>100</v>
      </c>
      <c r="H109" s="21"/>
      <c r="I109" s="22">
        <v>950000</v>
      </c>
      <c r="J109" s="22">
        <v>0</v>
      </c>
      <c r="K109" s="22">
        <f>I109-J109</f>
        <v>950000</v>
      </c>
      <c r="L109" s="22" t="e">
        <f>#REF!</f>
        <v>#REF!</v>
      </c>
      <c r="M109" s="22" t="e">
        <f>#REF!</f>
        <v>#REF!</v>
      </c>
      <c r="N109" s="22" t="e">
        <f>#REF!</f>
        <v>#REF!</v>
      </c>
      <c r="O109" s="24">
        <f>I109-J109-K109</f>
        <v>0</v>
      </c>
      <c r="P109" s="25">
        <f t="shared" si="54"/>
        <v>0</v>
      </c>
      <c r="Q109" s="251"/>
      <c r="R109" s="251"/>
    </row>
    <row r="110" spans="1:50" s="2" customFormat="1" ht="63" customHeight="1" x14ac:dyDescent="0.25">
      <c r="A110" s="75" t="s">
        <v>154</v>
      </c>
      <c r="B110" s="39" t="s">
        <v>9</v>
      </c>
      <c r="C110" s="39" t="s">
        <v>11</v>
      </c>
      <c r="D110" s="39" t="s">
        <v>13</v>
      </c>
      <c r="E110" s="39" t="s">
        <v>75</v>
      </c>
      <c r="F110" s="39" t="s">
        <v>58</v>
      </c>
      <c r="G110" s="15"/>
      <c r="H110" s="15"/>
      <c r="I110" s="16">
        <f>I111</f>
        <v>10797247.890000001</v>
      </c>
      <c r="J110" s="16">
        <f t="shared" ref="J110:K110" si="60">J111</f>
        <v>1474507.1</v>
      </c>
      <c r="K110" s="16">
        <f t="shared" si="60"/>
        <v>9322740.790000001</v>
      </c>
      <c r="L110" s="16" t="e">
        <f>L109</f>
        <v>#REF!</v>
      </c>
      <c r="M110" s="16" t="e">
        <f>M109</f>
        <v>#REF!</v>
      </c>
      <c r="N110" s="16" t="e">
        <f>N109</f>
        <v>#REF!</v>
      </c>
      <c r="O110" s="78">
        <f t="shared" ref="O110" si="61">I110-J110-K110</f>
        <v>0</v>
      </c>
      <c r="P110" s="16">
        <f>P111</f>
        <v>13.65632349115215</v>
      </c>
      <c r="Q110" s="251"/>
      <c r="R110" s="25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9.5" customHeight="1" x14ac:dyDescent="0.25">
      <c r="A111" s="141" t="s">
        <v>38</v>
      </c>
      <c r="B111" s="21" t="s">
        <v>9</v>
      </c>
      <c r="C111" s="21" t="s">
        <v>11</v>
      </c>
      <c r="D111" s="21" t="s">
        <v>13</v>
      </c>
      <c r="E111" s="21" t="s">
        <v>75</v>
      </c>
      <c r="F111" s="21" t="s">
        <v>58</v>
      </c>
      <c r="G111" s="21" t="s">
        <v>39</v>
      </c>
      <c r="H111" s="21"/>
      <c r="I111" s="22">
        <v>10797247.890000001</v>
      </c>
      <c r="J111" s="32">
        <v>1474507.1</v>
      </c>
      <c r="K111" s="34">
        <f>I111-J111</f>
        <v>9322740.790000001</v>
      </c>
      <c r="L111" s="35"/>
      <c r="M111" s="147"/>
      <c r="N111" s="148"/>
      <c r="O111" s="24">
        <f>I111-J111-K111</f>
        <v>0</v>
      </c>
      <c r="P111" s="25">
        <f>J111/I111*100</f>
        <v>13.65632349115215</v>
      </c>
      <c r="Q111" s="251"/>
      <c r="R111" s="251"/>
    </row>
    <row r="112" spans="1:50" ht="92.25" customHeight="1" x14ac:dyDescent="0.25">
      <c r="A112" s="155" t="s">
        <v>163</v>
      </c>
      <c r="B112" s="39" t="s">
        <v>9</v>
      </c>
      <c r="C112" s="39" t="s">
        <v>11</v>
      </c>
      <c r="D112" s="39" t="s">
        <v>13</v>
      </c>
      <c r="E112" s="39" t="s">
        <v>57</v>
      </c>
      <c r="F112" s="39"/>
      <c r="G112" s="39"/>
      <c r="H112" s="39"/>
      <c r="I112" s="16">
        <f>I113</f>
        <v>2191.92</v>
      </c>
      <c r="J112" s="16">
        <f t="shared" ref="J112:L114" si="62">J113</f>
        <v>0</v>
      </c>
      <c r="K112" s="16">
        <f t="shared" si="62"/>
        <v>2191.92</v>
      </c>
      <c r="L112" s="17" t="e">
        <f t="shared" si="62"/>
        <v>#REF!</v>
      </c>
      <c r="M112" s="151"/>
      <c r="N112" s="152"/>
      <c r="O112" s="19">
        <f>I112-J112-K112</f>
        <v>0</v>
      </c>
      <c r="P112" s="20">
        <f t="shared" si="54"/>
        <v>0</v>
      </c>
      <c r="Q112" s="251"/>
      <c r="R112" s="251"/>
      <c r="S112" s="14"/>
    </row>
    <row r="113" spans="1:50" ht="23.25" customHeight="1" x14ac:dyDescent="0.25">
      <c r="A113" s="86" t="s">
        <v>101</v>
      </c>
      <c r="B113" s="21" t="s">
        <v>9</v>
      </c>
      <c r="C113" s="21" t="s">
        <v>11</v>
      </c>
      <c r="D113" s="21" t="s">
        <v>13</v>
      </c>
      <c r="E113" s="41" t="s">
        <v>57</v>
      </c>
      <c r="F113" s="21" t="s">
        <v>58</v>
      </c>
      <c r="G113" s="21" t="s">
        <v>102</v>
      </c>
      <c r="H113" s="21"/>
      <c r="I113" s="22">
        <v>2191.92</v>
      </c>
      <c r="J113" s="32">
        <v>0</v>
      </c>
      <c r="K113" s="32">
        <f>I113-J113</f>
        <v>2191.92</v>
      </c>
      <c r="L113" s="23" t="e">
        <f>#REF!</f>
        <v>#REF!</v>
      </c>
      <c r="M113" s="149"/>
      <c r="N113" s="150"/>
      <c r="O113" s="24">
        <f>I113-K113-J113</f>
        <v>0</v>
      </c>
      <c r="P113" s="25">
        <f t="shared" si="54"/>
        <v>0</v>
      </c>
      <c r="Q113" s="251"/>
      <c r="R113" s="251"/>
      <c r="Z113" s="14"/>
      <c r="AA113" s="14"/>
      <c r="AB113" s="14"/>
      <c r="AC113" s="14"/>
      <c r="AD113" s="14"/>
    </row>
    <row r="114" spans="1:50" ht="106.5" customHeight="1" x14ac:dyDescent="0.25">
      <c r="A114" s="155" t="s">
        <v>123</v>
      </c>
      <c r="B114" s="39" t="s">
        <v>9</v>
      </c>
      <c r="C114" s="39" t="s">
        <v>11</v>
      </c>
      <c r="D114" s="39" t="s">
        <v>13</v>
      </c>
      <c r="E114" s="39" t="s">
        <v>118</v>
      </c>
      <c r="F114" s="39"/>
      <c r="G114" s="39"/>
      <c r="H114" s="39"/>
      <c r="I114" s="16">
        <f>I115</f>
        <v>345534.93</v>
      </c>
      <c r="J114" s="16">
        <f t="shared" si="62"/>
        <v>0</v>
      </c>
      <c r="K114" s="16">
        <f t="shared" si="62"/>
        <v>345534.93</v>
      </c>
      <c r="L114" s="17" t="e">
        <f t="shared" si="62"/>
        <v>#REF!</v>
      </c>
      <c r="M114" s="151"/>
      <c r="N114" s="152"/>
      <c r="O114" s="19">
        <f>I114-J114-K114</f>
        <v>0</v>
      </c>
      <c r="P114" s="20">
        <f t="shared" si="54"/>
        <v>0</v>
      </c>
      <c r="Q114" s="251"/>
      <c r="R114" s="251"/>
      <c r="Z114" s="14"/>
      <c r="AA114" s="14"/>
      <c r="AB114" s="14"/>
      <c r="AC114" s="14"/>
      <c r="AD114" s="14"/>
    </row>
    <row r="115" spans="1:50" ht="23.25" customHeight="1" x14ac:dyDescent="0.25">
      <c r="A115" s="86" t="s">
        <v>101</v>
      </c>
      <c r="B115" s="21" t="s">
        <v>9</v>
      </c>
      <c r="C115" s="21" t="s">
        <v>11</v>
      </c>
      <c r="D115" s="21" t="s">
        <v>13</v>
      </c>
      <c r="E115" s="41" t="s">
        <v>118</v>
      </c>
      <c r="F115" s="21" t="s">
        <v>58</v>
      </c>
      <c r="G115" s="21" t="s">
        <v>102</v>
      </c>
      <c r="H115" s="21"/>
      <c r="I115" s="22">
        <v>345534.93</v>
      </c>
      <c r="J115" s="32">
        <v>0</v>
      </c>
      <c r="K115" s="32">
        <f>I115-J115</f>
        <v>345534.93</v>
      </c>
      <c r="L115" s="23" t="e">
        <f>#REF!</f>
        <v>#REF!</v>
      </c>
      <c r="M115" s="149"/>
      <c r="N115" s="150"/>
      <c r="O115" s="24">
        <f>I115-K115-J115</f>
        <v>0</v>
      </c>
      <c r="P115" s="25">
        <f t="shared" si="54"/>
        <v>0</v>
      </c>
      <c r="Q115" s="251"/>
      <c r="R115" s="251"/>
      <c r="Z115" s="14"/>
      <c r="AA115" s="14"/>
      <c r="AB115" s="14"/>
      <c r="AC115" s="14"/>
      <c r="AD115" s="14"/>
    </row>
    <row r="116" spans="1:50" s="2" customFormat="1" ht="39.75" customHeight="1" x14ac:dyDescent="0.25">
      <c r="A116" s="155" t="s">
        <v>164</v>
      </c>
      <c r="B116" s="39" t="s">
        <v>9</v>
      </c>
      <c r="C116" s="39" t="s">
        <v>11</v>
      </c>
      <c r="D116" s="39" t="s">
        <v>11</v>
      </c>
      <c r="E116" s="39" t="s">
        <v>79</v>
      </c>
      <c r="F116" s="39"/>
      <c r="G116" s="15"/>
      <c r="H116" s="15"/>
      <c r="I116" s="16">
        <f>I117+I118</f>
        <v>65000</v>
      </c>
      <c r="J116" s="16">
        <f t="shared" ref="J116:K116" si="63">J117+J118</f>
        <v>0</v>
      </c>
      <c r="K116" s="16">
        <f t="shared" si="63"/>
        <v>65000</v>
      </c>
      <c r="L116" s="64"/>
      <c r="M116" s="151"/>
      <c r="N116" s="152"/>
      <c r="O116" s="19">
        <v>0</v>
      </c>
      <c r="P116" s="20">
        <f t="shared" si="54"/>
        <v>0</v>
      </c>
      <c r="Q116" s="251"/>
      <c r="R116" s="251"/>
      <c r="S116" s="1"/>
      <c r="T116" s="14"/>
      <c r="U116" s="14"/>
      <c r="V116" s="14"/>
      <c r="W116" s="14"/>
      <c r="X116" s="14"/>
      <c r="Y116" s="14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41" t="s">
        <v>97</v>
      </c>
      <c r="B117" s="21" t="s">
        <v>9</v>
      </c>
      <c r="C117" s="21" t="s">
        <v>11</v>
      </c>
      <c r="D117" s="21" t="s">
        <v>11</v>
      </c>
      <c r="E117" s="41" t="s">
        <v>79</v>
      </c>
      <c r="F117" s="21" t="s">
        <v>58</v>
      </c>
      <c r="G117" s="21" t="s">
        <v>92</v>
      </c>
      <c r="H117" s="21"/>
      <c r="I117" s="22">
        <v>25000</v>
      </c>
      <c r="J117" s="32">
        <v>0</v>
      </c>
      <c r="K117" s="33">
        <f>I117-J117</f>
        <v>25000</v>
      </c>
      <c r="L117" s="54"/>
      <c r="M117" s="153"/>
      <c r="N117" s="154"/>
      <c r="O117" s="24">
        <f>O118</f>
        <v>0</v>
      </c>
      <c r="P117" s="25">
        <f t="shared" si="54"/>
        <v>0</v>
      </c>
      <c r="Q117" s="251"/>
      <c r="R117" s="251"/>
      <c r="S117" s="1"/>
      <c r="T117" s="14"/>
      <c r="U117" s="14"/>
      <c r="V117" s="14"/>
      <c r="W117" s="14"/>
      <c r="X117" s="14"/>
      <c r="Y117" s="14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41" t="s">
        <v>98</v>
      </c>
      <c r="B118" s="21" t="s">
        <v>9</v>
      </c>
      <c r="C118" s="21" t="s">
        <v>11</v>
      </c>
      <c r="D118" s="21" t="s">
        <v>11</v>
      </c>
      <c r="E118" s="41" t="s">
        <v>79</v>
      </c>
      <c r="F118" s="21" t="s">
        <v>58</v>
      </c>
      <c r="G118" s="21" t="s">
        <v>93</v>
      </c>
      <c r="H118" s="21"/>
      <c r="I118" s="22">
        <v>40000</v>
      </c>
      <c r="J118" s="32">
        <v>0</v>
      </c>
      <c r="K118" s="33">
        <f>I118-J118</f>
        <v>40000</v>
      </c>
      <c r="L118" s="47"/>
      <c r="M118" s="153"/>
      <c r="N118" s="154"/>
      <c r="O118" s="24">
        <f>I118-J118-K118</f>
        <v>0</v>
      </c>
      <c r="P118" s="25">
        <f t="shared" si="54"/>
        <v>0</v>
      </c>
      <c r="Q118" s="251"/>
      <c r="R118" s="251"/>
      <c r="S118" s="1"/>
      <c r="T118" s="14"/>
      <c r="U118" s="14"/>
      <c r="V118" s="14"/>
      <c r="W118" s="14"/>
      <c r="X118" s="14"/>
      <c r="Y118" s="14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55" t="s">
        <v>164</v>
      </c>
      <c r="B119" s="39" t="s">
        <v>9</v>
      </c>
      <c r="C119" s="39" t="s">
        <v>11</v>
      </c>
      <c r="D119" s="39" t="s">
        <v>11</v>
      </c>
      <c r="E119" s="39" t="s">
        <v>103</v>
      </c>
      <c r="F119" s="39"/>
      <c r="G119" s="15"/>
      <c r="H119" s="15"/>
      <c r="I119" s="16">
        <f>I120+I121</f>
        <v>15000</v>
      </c>
      <c r="J119" s="16">
        <f t="shared" ref="J119:K119" si="64">J120+J121</f>
        <v>0</v>
      </c>
      <c r="K119" s="16">
        <f t="shared" si="64"/>
        <v>15000</v>
      </c>
      <c r="L119" s="64"/>
      <c r="M119" s="151"/>
      <c r="N119" s="152"/>
      <c r="O119" s="19">
        <v>0</v>
      </c>
      <c r="P119" s="20">
        <f t="shared" si="54"/>
        <v>0</v>
      </c>
      <c r="Q119" s="251"/>
      <c r="R119" s="251"/>
      <c r="S119" s="1"/>
      <c r="T119" s="14"/>
      <c r="U119" s="14"/>
      <c r="V119" s="14"/>
      <c r="W119" s="14"/>
      <c r="X119" s="14"/>
      <c r="Y119" s="14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41" t="s">
        <v>97</v>
      </c>
      <c r="B120" s="21" t="s">
        <v>9</v>
      </c>
      <c r="C120" s="21" t="s">
        <v>11</v>
      </c>
      <c r="D120" s="21" t="s">
        <v>11</v>
      </c>
      <c r="E120" s="41" t="s">
        <v>103</v>
      </c>
      <c r="F120" s="21" t="s">
        <v>58</v>
      </c>
      <c r="G120" s="21" t="s">
        <v>92</v>
      </c>
      <c r="H120" s="21"/>
      <c r="I120" s="22">
        <v>7000</v>
      </c>
      <c r="J120" s="32">
        <v>0</v>
      </c>
      <c r="K120" s="33">
        <f>I120-J120</f>
        <v>7000</v>
      </c>
      <c r="L120" s="54"/>
      <c r="M120" s="153"/>
      <c r="N120" s="154"/>
      <c r="O120" s="24">
        <f>O121</f>
        <v>0</v>
      </c>
      <c r="P120" s="25">
        <f t="shared" si="54"/>
        <v>0</v>
      </c>
      <c r="Q120" s="251"/>
      <c r="R120" s="251"/>
      <c r="S120" s="1"/>
      <c r="T120" s="14"/>
      <c r="U120" s="14"/>
      <c r="V120" s="14"/>
      <c r="W120" s="14"/>
      <c r="X120" s="14"/>
      <c r="Y120" s="14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41" t="s">
        <v>98</v>
      </c>
      <c r="B121" s="21" t="s">
        <v>9</v>
      </c>
      <c r="C121" s="21" t="s">
        <v>11</v>
      </c>
      <c r="D121" s="21" t="s">
        <v>11</v>
      </c>
      <c r="E121" s="41" t="s">
        <v>103</v>
      </c>
      <c r="F121" s="21" t="s">
        <v>58</v>
      </c>
      <c r="G121" s="21" t="s">
        <v>93</v>
      </c>
      <c r="H121" s="21"/>
      <c r="I121" s="22">
        <v>8000</v>
      </c>
      <c r="J121" s="32">
        <v>0</v>
      </c>
      <c r="K121" s="33">
        <f>I121-J121</f>
        <v>8000</v>
      </c>
      <c r="L121" s="47"/>
      <c r="M121" s="153"/>
      <c r="N121" s="154"/>
      <c r="O121" s="24">
        <f>I121-J121-K121</f>
        <v>0</v>
      </c>
      <c r="P121" s="25">
        <f t="shared" si="54"/>
        <v>0</v>
      </c>
      <c r="Q121" s="251"/>
      <c r="R121" s="251"/>
      <c r="S121" s="1"/>
      <c r="T121" s="14"/>
      <c r="U121" s="14"/>
      <c r="V121" s="14"/>
      <c r="W121" s="14"/>
      <c r="X121" s="14"/>
      <c r="Y121" s="14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39.75" customHeight="1" x14ac:dyDescent="0.25">
      <c r="A122" s="155" t="s">
        <v>164</v>
      </c>
      <c r="B122" s="39" t="s">
        <v>9</v>
      </c>
      <c r="C122" s="39" t="s">
        <v>11</v>
      </c>
      <c r="D122" s="39" t="s">
        <v>76</v>
      </c>
      <c r="E122" s="39" t="s">
        <v>104</v>
      </c>
      <c r="F122" s="39"/>
      <c r="G122" s="15"/>
      <c r="H122" s="15"/>
      <c r="I122" s="16">
        <f>I123+I124</f>
        <v>27000</v>
      </c>
      <c r="J122" s="16">
        <f t="shared" ref="J122:K122" si="65">J123+J124</f>
        <v>0</v>
      </c>
      <c r="K122" s="16">
        <f t="shared" si="65"/>
        <v>27000</v>
      </c>
      <c r="L122" s="64"/>
      <c r="M122" s="151"/>
      <c r="N122" s="152"/>
      <c r="O122" s="19">
        <v>0</v>
      </c>
      <c r="P122" s="20">
        <f t="shared" si="54"/>
        <v>0</v>
      </c>
      <c r="Q122" s="251"/>
      <c r="R122" s="251"/>
      <c r="S122" s="1"/>
      <c r="T122" s="14"/>
      <c r="U122" s="14"/>
      <c r="V122" s="14"/>
      <c r="W122" s="14"/>
      <c r="X122" s="14"/>
      <c r="Y122" s="14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9.75" customHeight="1" x14ac:dyDescent="0.25">
      <c r="A123" s="141" t="s">
        <v>97</v>
      </c>
      <c r="B123" s="21" t="s">
        <v>9</v>
      </c>
      <c r="C123" s="21" t="s">
        <v>11</v>
      </c>
      <c r="D123" s="21" t="s">
        <v>76</v>
      </c>
      <c r="E123" s="41" t="s">
        <v>104</v>
      </c>
      <c r="F123" s="21" t="s">
        <v>58</v>
      </c>
      <c r="G123" s="21" t="s">
        <v>92</v>
      </c>
      <c r="H123" s="21"/>
      <c r="I123" s="22">
        <v>3000</v>
      </c>
      <c r="J123" s="32">
        <v>0</v>
      </c>
      <c r="K123" s="33">
        <f>I123-J123</f>
        <v>3000</v>
      </c>
      <c r="L123" s="54"/>
      <c r="M123" s="153"/>
      <c r="N123" s="154"/>
      <c r="O123" s="24">
        <f>O124</f>
        <v>0</v>
      </c>
      <c r="P123" s="25">
        <f t="shared" si="54"/>
        <v>0</v>
      </c>
      <c r="Q123" s="251"/>
      <c r="R123" s="251"/>
      <c r="S123" s="1"/>
      <c r="T123" s="14"/>
      <c r="U123" s="14"/>
      <c r="V123" s="14"/>
      <c r="W123" s="14"/>
      <c r="X123" s="14"/>
      <c r="Y123" s="14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40.5" customHeight="1" x14ac:dyDescent="0.25">
      <c r="A124" s="141" t="s">
        <v>98</v>
      </c>
      <c r="B124" s="21" t="s">
        <v>9</v>
      </c>
      <c r="C124" s="21" t="s">
        <v>11</v>
      </c>
      <c r="D124" s="21" t="s">
        <v>76</v>
      </c>
      <c r="E124" s="41" t="s">
        <v>104</v>
      </c>
      <c r="F124" s="21" t="s">
        <v>58</v>
      </c>
      <c r="G124" s="21" t="s">
        <v>93</v>
      </c>
      <c r="H124" s="21"/>
      <c r="I124" s="22">
        <v>24000</v>
      </c>
      <c r="J124" s="32">
        <v>0</v>
      </c>
      <c r="K124" s="33">
        <f>I124-J124</f>
        <v>24000</v>
      </c>
      <c r="L124" s="47"/>
      <c r="M124" s="153"/>
      <c r="N124" s="154"/>
      <c r="O124" s="24">
        <f>I124-J124-K124</f>
        <v>0</v>
      </c>
      <c r="P124" s="25">
        <f t="shared" si="54"/>
        <v>0</v>
      </c>
      <c r="Q124" s="251"/>
      <c r="R124" s="251"/>
      <c r="S124" s="1"/>
      <c r="T124" s="14"/>
      <c r="U124" s="14"/>
      <c r="V124" s="14"/>
      <c r="W124" s="14"/>
      <c r="X124" s="14"/>
      <c r="Y124" s="14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59.25" customHeight="1" x14ac:dyDescent="0.25">
      <c r="A125" s="75" t="s">
        <v>165</v>
      </c>
      <c r="B125" s="39" t="s">
        <v>9</v>
      </c>
      <c r="C125" s="39" t="s">
        <v>61</v>
      </c>
      <c r="D125" s="39" t="s">
        <v>62</v>
      </c>
      <c r="E125" s="39" t="s">
        <v>63</v>
      </c>
      <c r="F125" s="39"/>
      <c r="G125" s="39"/>
      <c r="H125" s="39"/>
      <c r="I125" s="16">
        <f>I126+I128+I130+I131+I127+I129</f>
        <v>120000</v>
      </c>
      <c r="J125" s="16">
        <f>J126+J128+J130+J131+J127+J129</f>
        <v>0</v>
      </c>
      <c r="K125" s="16">
        <f>K126+K128+K130+K131+K127+K129</f>
        <v>120000</v>
      </c>
      <c r="L125" s="16" t="e">
        <f>L126+#REF!+#REF!</f>
        <v>#REF!</v>
      </c>
      <c r="M125" s="16" t="e">
        <f>M126+#REF!+#REF!</f>
        <v>#REF!</v>
      </c>
      <c r="N125" s="16" t="e">
        <f>N126+#REF!+#REF!</f>
        <v>#REF!</v>
      </c>
      <c r="O125" s="78">
        <f>I125-J125-K125</f>
        <v>0</v>
      </c>
      <c r="P125" s="20">
        <f t="shared" si="54"/>
        <v>0</v>
      </c>
      <c r="Q125" s="251"/>
      <c r="R125" s="25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41" t="s">
        <v>42</v>
      </c>
      <c r="B126" s="21" t="s">
        <v>9</v>
      </c>
      <c r="C126" s="21" t="s">
        <v>61</v>
      </c>
      <c r="D126" s="21" t="s">
        <v>62</v>
      </c>
      <c r="E126" s="21" t="s">
        <v>63</v>
      </c>
      <c r="F126" s="21" t="s">
        <v>58</v>
      </c>
      <c r="G126" s="21" t="s">
        <v>43</v>
      </c>
      <c r="H126" s="21"/>
      <c r="I126" s="22">
        <v>60000</v>
      </c>
      <c r="J126" s="22">
        <v>0</v>
      </c>
      <c r="K126" s="22">
        <f>I126-J126</f>
        <v>60000</v>
      </c>
      <c r="L126" s="82"/>
      <c r="M126" s="153"/>
      <c r="N126" s="154"/>
      <c r="O126" s="24">
        <f>I126-J126-K126</f>
        <v>0</v>
      </c>
      <c r="P126" s="25">
        <f>J126/I126*100</f>
        <v>0</v>
      </c>
      <c r="Q126" s="251"/>
      <c r="R126" s="251"/>
      <c r="S126" s="1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41" t="s">
        <v>108</v>
      </c>
      <c r="B127" s="21" t="s">
        <v>9</v>
      </c>
      <c r="C127" s="21" t="s">
        <v>61</v>
      </c>
      <c r="D127" s="21" t="s">
        <v>62</v>
      </c>
      <c r="E127" s="21" t="s">
        <v>63</v>
      </c>
      <c r="F127" s="21" t="s">
        <v>58</v>
      </c>
      <c r="G127" s="21" t="s">
        <v>109</v>
      </c>
      <c r="H127" s="21"/>
      <c r="I127" s="22">
        <v>10000</v>
      </c>
      <c r="J127" s="32">
        <v>0</v>
      </c>
      <c r="K127" s="22">
        <f t="shared" ref="K127:K131" si="66">I127-J127</f>
        <v>10000</v>
      </c>
      <c r="L127" s="82"/>
      <c r="M127" s="153"/>
      <c r="N127" s="154"/>
      <c r="O127" s="24">
        <f t="shared" ref="O127:O140" si="67">I127-J127-K127</f>
        <v>0</v>
      </c>
      <c r="P127" s="25">
        <f>J127/I127*100</f>
        <v>0</v>
      </c>
      <c r="Q127" s="249"/>
      <c r="R127" s="250"/>
      <c r="S127" s="1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41" t="s">
        <v>94</v>
      </c>
      <c r="B128" s="21" t="s">
        <v>9</v>
      </c>
      <c r="C128" s="21" t="s">
        <v>61</v>
      </c>
      <c r="D128" s="21" t="s">
        <v>62</v>
      </c>
      <c r="E128" s="21" t="s">
        <v>63</v>
      </c>
      <c r="F128" s="21" t="s">
        <v>58</v>
      </c>
      <c r="G128" s="21" t="s">
        <v>89</v>
      </c>
      <c r="H128" s="21"/>
      <c r="I128" s="22">
        <v>5000</v>
      </c>
      <c r="J128" s="32">
        <v>0</v>
      </c>
      <c r="K128" s="22">
        <f t="shared" si="66"/>
        <v>5000</v>
      </c>
      <c r="L128" s="82"/>
      <c r="M128" s="153"/>
      <c r="N128" s="154"/>
      <c r="O128" s="24">
        <f t="shared" si="67"/>
        <v>0</v>
      </c>
      <c r="P128" s="25">
        <v>0</v>
      </c>
      <c r="Q128" s="251"/>
      <c r="R128" s="25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x14ac:dyDescent="0.25">
      <c r="A129" s="141" t="s">
        <v>96</v>
      </c>
      <c r="B129" s="21" t="s">
        <v>9</v>
      </c>
      <c r="C129" s="21" t="s">
        <v>61</v>
      </c>
      <c r="D129" s="21" t="s">
        <v>62</v>
      </c>
      <c r="E129" s="21" t="s">
        <v>63</v>
      </c>
      <c r="F129" s="21" t="s">
        <v>58</v>
      </c>
      <c r="G129" s="21" t="s">
        <v>91</v>
      </c>
      <c r="H129" s="21"/>
      <c r="I129" s="22">
        <v>0</v>
      </c>
      <c r="J129" s="32">
        <v>0</v>
      </c>
      <c r="K129" s="22">
        <f t="shared" si="66"/>
        <v>0</v>
      </c>
      <c r="L129" s="82"/>
      <c r="M129" s="153"/>
      <c r="N129" s="154"/>
      <c r="O129" s="24">
        <f t="shared" si="67"/>
        <v>0</v>
      </c>
      <c r="P129" s="25"/>
      <c r="Q129" s="249"/>
      <c r="R129" s="250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37.5" customHeight="1" x14ac:dyDescent="0.25">
      <c r="A130" s="141" t="s">
        <v>97</v>
      </c>
      <c r="B130" s="21" t="s">
        <v>9</v>
      </c>
      <c r="C130" s="21" t="s">
        <v>61</v>
      </c>
      <c r="D130" s="21" t="s">
        <v>62</v>
      </c>
      <c r="E130" s="21" t="s">
        <v>63</v>
      </c>
      <c r="F130" s="21" t="s">
        <v>58</v>
      </c>
      <c r="G130" s="21" t="s">
        <v>92</v>
      </c>
      <c r="H130" s="21"/>
      <c r="I130" s="22">
        <v>10000</v>
      </c>
      <c r="J130" s="32">
        <v>0</v>
      </c>
      <c r="K130" s="22">
        <f t="shared" si="66"/>
        <v>10000</v>
      </c>
      <c r="L130" s="82"/>
      <c r="M130" s="153"/>
      <c r="N130" s="154"/>
      <c r="O130" s="24">
        <f t="shared" si="67"/>
        <v>0</v>
      </c>
      <c r="P130" s="25">
        <v>0</v>
      </c>
      <c r="Q130" s="251"/>
      <c r="R130" s="25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x14ac:dyDescent="0.25">
      <c r="A131" s="141" t="s">
        <v>98</v>
      </c>
      <c r="B131" s="21" t="s">
        <v>9</v>
      </c>
      <c r="C131" s="21" t="s">
        <v>61</v>
      </c>
      <c r="D131" s="21" t="s">
        <v>62</v>
      </c>
      <c r="E131" s="21" t="s">
        <v>63</v>
      </c>
      <c r="F131" s="21" t="s">
        <v>58</v>
      </c>
      <c r="G131" s="21" t="s">
        <v>93</v>
      </c>
      <c r="H131" s="21"/>
      <c r="I131" s="22">
        <v>35000</v>
      </c>
      <c r="J131" s="32">
        <v>0</v>
      </c>
      <c r="K131" s="22">
        <f t="shared" si="66"/>
        <v>35000</v>
      </c>
      <c r="L131" s="82"/>
      <c r="M131" s="153"/>
      <c r="N131" s="154"/>
      <c r="O131" s="24">
        <f t="shared" si="67"/>
        <v>0</v>
      </c>
      <c r="P131" s="25">
        <f t="shared" ref="P131:P153" si="68">J131/I131*100</f>
        <v>0</v>
      </c>
      <c r="Q131" s="251"/>
      <c r="R131" s="25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82.5" hidden="1" customHeight="1" x14ac:dyDescent="0.25">
      <c r="A132" s="155" t="s">
        <v>110</v>
      </c>
      <c r="B132" s="39" t="s">
        <v>9</v>
      </c>
      <c r="C132" s="39" t="s">
        <v>11</v>
      </c>
      <c r="D132" s="39" t="s">
        <v>11</v>
      </c>
      <c r="E132" s="39" t="s">
        <v>111</v>
      </c>
      <c r="F132" s="39"/>
      <c r="G132" s="15"/>
      <c r="H132" s="15"/>
      <c r="I132" s="16">
        <f>I133+I134</f>
        <v>0</v>
      </c>
      <c r="J132" s="16">
        <f t="shared" ref="J132:K132" si="69">J133+J134</f>
        <v>0</v>
      </c>
      <c r="K132" s="16">
        <f t="shared" si="69"/>
        <v>0</v>
      </c>
      <c r="L132" s="64"/>
      <c r="M132" s="151"/>
      <c r="N132" s="152"/>
      <c r="O132" s="19">
        <f t="shared" si="67"/>
        <v>0</v>
      </c>
      <c r="P132" s="20" t="e">
        <f t="shared" si="68"/>
        <v>#DIV/0!</v>
      </c>
      <c r="Q132" s="273"/>
      <c r="R132" s="27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18.75" hidden="1" x14ac:dyDescent="0.25">
      <c r="A133" s="141" t="s">
        <v>26</v>
      </c>
      <c r="B133" s="21" t="s">
        <v>9</v>
      </c>
      <c r="C133" s="21" t="s">
        <v>11</v>
      </c>
      <c r="D133" s="21" t="s">
        <v>11</v>
      </c>
      <c r="E133" s="41" t="s">
        <v>111</v>
      </c>
      <c r="F133" s="21" t="s">
        <v>58</v>
      </c>
      <c r="G133" s="21" t="s">
        <v>27</v>
      </c>
      <c r="H133" s="21"/>
      <c r="I133" s="108">
        <v>0</v>
      </c>
      <c r="J133" s="109">
        <v>0</v>
      </c>
      <c r="K133" s="33">
        <f>I133-J133</f>
        <v>0</v>
      </c>
      <c r="L133" s="54"/>
      <c r="M133" s="153"/>
      <c r="N133" s="154"/>
      <c r="O133" s="24">
        <f t="shared" si="67"/>
        <v>0</v>
      </c>
      <c r="P133" s="25" t="e">
        <f t="shared" si="68"/>
        <v>#DIV/0!</v>
      </c>
      <c r="Q133" s="275"/>
      <c r="R133" s="27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86" t="s">
        <v>30</v>
      </c>
      <c r="B134" s="21" t="s">
        <v>9</v>
      </c>
      <c r="C134" s="21" t="s">
        <v>11</v>
      </c>
      <c r="D134" s="21" t="s">
        <v>11</v>
      </c>
      <c r="E134" s="41" t="s">
        <v>111</v>
      </c>
      <c r="F134" s="21" t="s">
        <v>58</v>
      </c>
      <c r="G134" s="21" t="s">
        <v>31</v>
      </c>
      <c r="H134" s="21"/>
      <c r="I134" s="108">
        <v>0</v>
      </c>
      <c r="J134" s="109">
        <v>0</v>
      </c>
      <c r="K134" s="33">
        <f>I134-J134</f>
        <v>0</v>
      </c>
      <c r="L134" s="47"/>
      <c r="M134" s="153"/>
      <c r="N134" s="154"/>
      <c r="O134" s="24">
        <f t="shared" si="67"/>
        <v>0</v>
      </c>
      <c r="P134" s="25" t="e">
        <f t="shared" si="68"/>
        <v>#DIV/0!</v>
      </c>
      <c r="Q134" s="277"/>
      <c r="R134" s="278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65.25" customHeight="1" x14ac:dyDescent="0.25">
      <c r="A135" s="162" t="s">
        <v>124</v>
      </c>
      <c r="B135" s="91" t="s">
        <v>9</v>
      </c>
      <c r="C135" s="91" t="s">
        <v>61</v>
      </c>
      <c r="D135" s="91" t="s">
        <v>13</v>
      </c>
      <c r="E135" s="91" t="s">
        <v>119</v>
      </c>
      <c r="F135" s="91"/>
      <c r="G135" s="92"/>
      <c r="H135" s="92"/>
      <c r="I135" s="16">
        <f>I137+I136</f>
        <v>40000</v>
      </c>
      <c r="J135" s="16">
        <f t="shared" ref="J135:N135" si="70">J137+J136</f>
        <v>0</v>
      </c>
      <c r="K135" s="16">
        <f t="shared" si="70"/>
        <v>40000</v>
      </c>
      <c r="L135" s="16">
        <f t="shared" si="70"/>
        <v>0</v>
      </c>
      <c r="M135" s="16">
        <f t="shared" si="70"/>
        <v>0</v>
      </c>
      <c r="N135" s="16">
        <f t="shared" si="70"/>
        <v>0</v>
      </c>
      <c r="O135" s="19">
        <f>I135-J135-K135</f>
        <v>0</v>
      </c>
      <c r="P135" s="20">
        <f t="shared" si="68"/>
        <v>0</v>
      </c>
      <c r="Q135" s="273"/>
      <c r="R135" s="27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33.75" customHeight="1" x14ac:dyDescent="0.25">
      <c r="A136" s="141" t="s">
        <v>46</v>
      </c>
      <c r="B136" s="99" t="s">
        <v>9</v>
      </c>
      <c r="C136" s="99" t="s">
        <v>61</v>
      </c>
      <c r="D136" s="99" t="s">
        <v>13</v>
      </c>
      <c r="E136" s="100" t="s">
        <v>119</v>
      </c>
      <c r="F136" s="99" t="s">
        <v>58</v>
      </c>
      <c r="G136" s="99" t="s">
        <v>47</v>
      </c>
      <c r="H136" s="99"/>
      <c r="I136" s="22">
        <v>0</v>
      </c>
      <c r="J136" s="32">
        <v>0</v>
      </c>
      <c r="K136" s="33">
        <f t="shared" ref="K136:K139" si="71">I136-J136</f>
        <v>0</v>
      </c>
      <c r="L136" s="101"/>
      <c r="M136" s="153"/>
      <c r="N136" s="154"/>
      <c r="O136" s="24">
        <f t="shared" ref="O136" si="72">I136-J136-K136</f>
        <v>0</v>
      </c>
      <c r="P136" s="25" t="e">
        <f t="shared" si="68"/>
        <v>#DIV/0!</v>
      </c>
      <c r="Q136" s="275"/>
      <c r="R136" s="27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2" customHeight="1" x14ac:dyDescent="0.25">
      <c r="A137" s="141" t="s">
        <v>97</v>
      </c>
      <c r="B137" s="99" t="s">
        <v>9</v>
      </c>
      <c r="C137" s="99" t="s">
        <v>61</v>
      </c>
      <c r="D137" s="99" t="s">
        <v>13</v>
      </c>
      <c r="E137" s="100" t="s">
        <v>119</v>
      </c>
      <c r="F137" s="99" t="s">
        <v>58</v>
      </c>
      <c r="G137" s="99" t="s">
        <v>92</v>
      </c>
      <c r="H137" s="99"/>
      <c r="I137" s="22">
        <v>40000</v>
      </c>
      <c r="J137" s="32">
        <v>0</v>
      </c>
      <c r="K137" s="33">
        <f t="shared" si="71"/>
        <v>40000</v>
      </c>
      <c r="L137" s="101"/>
      <c r="M137" s="153"/>
      <c r="N137" s="154"/>
      <c r="O137" s="24">
        <f t="shared" si="67"/>
        <v>0</v>
      </c>
      <c r="P137" s="25">
        <f t="shared" si="68"/>
        <v>0</v>
      </c>
      <c r="Q137" s="277"/>
      <c r="R137" s="27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62" t="s">
        <v>125</v>
      </c>
      <c r="B138" s="91" t="s">
        <v>9</v>
      </c>
      <c r="C138" s="91" t="s">
        <v>11</v>
      </c>
      <c r="D138" s="91" t="s">
        <v>13</v>
      </c>
      <c r="E138" s="91" t="s">
        <v>120</v>
      </c>
      <c r="F138" s="91"/>
      <c r="G138" s="91"/>
      <c r="H138" s="91"/>
      <c r="I138" s="93">
        <f>I139</f>
        <v>0</v>
      </c>
      <c r="J138" s="93">
        <f t="shared" ref="J138:K138" si="73">J139</f>
        <v>0</v>
      </c>
      <c r="K138" s="93">
        <f t="shared" si="73"/>
        <v>0</v>
      </c>
      <c r="L138" s="102"/>
      <c r="M138" s="160"/>
      <c r="N138" s="161"/>
      <c r="O138" s="19">
        <f>I138-J138-K138</f>
        <v>0</v>
      </c>
      <c r="P138" s="20" t="e">
        <f t="shared" si="68"/>
        <v>#DIV/0!</v>
      </c>
      <c r="Q138" s="273"/>
      <c r="R138" s="27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86" t="s">
        <v>46</v>
      </c>
      <c r="B139" s="99" t="s">
        <v>9</v>
      </c>
      <c r="C139" s="99" t="s">
        <v>11</v>
      </c>
      <c r="D139" s="99" t="s">
        <v>13</v>
      </c>
      <c r="E139" s="100" t="s">
        <v>120</v>
      </c>
      <c r="F139" s="99" t="s">
        <v>58</v>
      </c>
      <c r="G139" s="99" t="s">
        <v>47</v>
      </c>
      <c r="H139" s="99"/>
      <c r="I139" s="105">
        <v>0</v>
      </c>
      <c r="J139" s="126">
        <v>0</v>
      </c>
      <c r="K139" s="105">
        <f t="shared" si="71"/>
        <v>0</v>
      </c>
      <c r="L139" s="101"/>
      <c r="M139" s="153"/>
      <c r="N139" s="154"/>
      <c r="O139" s="106">
        <f t="shared" si="67"/>
        <v>0</v>
      </c>
      <c r="P139" s="107" t="e">
        <f t="shared" si="68"/>
        <v>#DIV/0!</v>
      </c>
      <c r="Q139" s="277"/>
      <c r="R139" s="278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55" t="s">
        <v>112</v>
      </c>
      <c r="B140" s="91" t="s">
        <v>9</v>
      </c>
      <c r="C140" s="91" t="s">
        <v>11</v>
      </c>
      <c r="D140" s="91" t="s">
        <v>76</v>
      </c>
      <c r="E140" s="91" t="s">
        <v>77</v>
      </c>
      <c r="F140" s="91"/>
      <c r="G140" s="92"/>
      <c r="H140" s="92"/>
      <c r="I140" s="93">
        <f>I141+I142</f>
        <v>0</v>
      </c>
      <c r="J140" s="93">
        <f>J141+J142</f>
        <v>0</v>
      </c>
      <c r="K140" s="93">
        <f>K141+K142</f>
        <v>0</v>
      </c>
      <c r="L140" s="93">
        <f t="shared" ref="L140:N140" si="74">L141</f>
        <v>0</v>
      </c>
      <c r="M140" s="93">
        <f t="shared" si="74"/>
        <v>0</v>
      </c>
      <c r="N140" s="93">
        <f t="shared" si="74"/>
        <v>0</v>
      </c>
      <c r="O140" s="94">
        <f t="shared" si="67"/>
        <v>0</v>
      </c>
      <c r="P140" s="95" t="e">
        <f t="shared" si="68"/>
        <v>#DIV/0!</v>
      </c>
      <c r="Q140" s="273"/>
      <c r="R140" s="27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41" t="s">
        <v>40</v>
      </c>
      <c r="B141" s="21" t="s">
        <v>9</v>
      </c>
      <c r="C141" s="21" t="s">
        <v>11</v>
      </c>
      <c r="D141" s="21" t="s">
        <v>76</v>
      </c>
      <c r="E141" s="21" t="s">
        <v>77</v>
      </c>
      <c r="F141" s="21" t="s">
        <v>58</v>
      </c>
      <c r="G141" s="21" t="s">
        <v>41</v>
      </c>
      <c r="H141" s="21"/>
      <c r="I141" s="108"/>
      <c r="J141" s="108"/>
      <c r="K141" s="22">
        <f>I141-J141</f>
        <v>0</v>
      </c>
      <c r="L141" s="96"/>
      <c r="M141" s="97"/>
      <c r="N141" s="98"/>
      <c r="O141" s="24">
        <f>I141-J141-K141</f>
        <v>0</v>
      </c>
      <c r="P141" s="25" t="e">
        <f t="shared" si="68"/>
        <v>#DIV/0!</v>
      </c>
      <c r="Q141" s="277"/>
      <c r="R141" s="27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86" t="s">
        <v>46</v>
      </c>
      <c r="B142" s="21" t="s">
        <v>9</v>
      </c>
      <c r="C142" s="21" t="s">
        <v>11</v>
      </c>
      <c r="D142" s="21" t="s">
        <v>76</v>
      </c>
      <c r="E142" s="21" t="s">
        <v>77</v>
      </c>
      <c r="F142" s="21" t="s">
        <v>58</v>
      </c>
      <c r="G142" s="21" t="s">
        <v>47</v>
      </c>
      <c r="H142" s="21"/>
      <c r="I142" s="108"/>
      <c r="J142" s="108">
        <v>0</v>
      </c>
      <c r="K142" s="22">
        <f>I142-J142</f>
        <v>0</v>
      </c>
      <c r="L142" s="96"/>
      <c r="M142" s="97"/>
      <c r="N142" s="98"/>
      <c r="O142" s="24">
        <f t="shared" ref="O142" si="75">I142-J142-K142</f>
        <v>0</v>
      </c>
      <c r="P142" s="25" t="e">
        <f t="shared" si="68"/>
        <v>#DIV/0!</v>
      </c>
      <c r="Q142" s="215"/>
      <c r="R142" s="216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38" t="s">
        <v>121</v>
      </c>
      <c r="B143" s="91" t="s">
        <v>9</v>
      </c>
      <c r="C143" s="91" t="s">
        <v>11</v>
      </c>
      <c r="D143" s="91" t="s">
        <v>13</v>
      </c>
      <c r="E143" s="91" t="s">
        <v>117</v>
      </c>
      <c r="F143" s="91"/>
      <c r="G143" s="91"/>
      <c r="H143" s="91"/>
      <c r="I143" s="93">
        <f>I144</f>
        <v>0</v>
      </c>
      <c r="J143" s="93">
        <f t="shared" ref="J143:K143" si="76">J144</f>
        <v>0</v>
      </c>
      <c r="K143" s="93">
        <f t="shared" si="76"/>
        <v>0</v>
      </c>
      <c r="L143" s="102"/>
      <c r="M143" s="160"/>
      <c r="N143" s="161"/>
      <c r="O143" s="19">
        <f>I143-J143-K143</f>
        <v>0</v>
      </c>
      <c r="P143" s="20" t="e">
        <f t="shared" si="68"/>
        <v>#DIV/0!</v>
      </c>
      <c r="Q143" s="273"/>
      <c r="R143" s="27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86" t="s">
        <v>46</v>
      </c>
      <c r="B144" s="99" t="s">
        <v>9</v>
      </c>
      <c r="C144" s="99" t="s">
        <v>11</v>
      </c>
      <c r="D144" s="99" t="s">
        <v>13</v>
      </c>
      <c r="E144" s="92" t="s">
        <v>126</v>
      </c>
      <c r="F144" s="99" t="s">
        <v>58</v>
      </c>
      <c r="G144" s="99" t="s">
        <v>47</v>
      </c>
      <c r="H144" s="99"/>
      <c r="I144" s="110">
        <v>0</v>
      </c>
      <c r="J144" s="111">
        <v>0</v>
      </c>
      <c r="K144" s="105">
        <f t="shared" ref="K144" si="77">I144-J144</f>
        <v>0</v>
      </c>
      <c r="L144" s="101"/>
      <c r="M144" s="153"/>
      <c r="N144" s="154"/>
      <c r="O144" s="106">
        <f t="shared" ref="O144:O146" si="78">I144-J144-K144</f>
        <v>0</v>
      </c>
      <c r="P144" s="107" t="e">
        <f t="shared" si="68"/>
        <v>#DIV/0!</v>
      </c>
      <c r="Q144" s="277"/>
      <c r="R144" s="278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3" customHeight="1" x14ac:dyDescent="0.25">
      <c r="A145" s="155" t="s">
        <v>167</v>
      </c>
      <c r="B145" s="39" t="s">
        <v>9</v>
      </c>
      <c r="C145" s="39" t="s">
        <v>11</v>
      </c>
      <c r="D145" s="39" t="s">
        <v>13</v>
      </c>
      <c r="E145" s="39" t="s">
        <v>135</v>
      </c>
      <c r="F145" s="39"/>
      <c r="G145" s="39"/>
      <c r="H145" s="39"/>
      <c r="I145" s="16">
        <f>I146</f>
        <v>5533.33</v>
      </c>
      <c r="J145" s="53">
        <f>J146</f>
        <v>0</v>
      </c>
      <c r="K145" s="53">
        <f>I145-J145</f>
        <v>5533.33</v>
      </c>
      <c r="L145" s="17" t="e">
        <f>L146</f>
        <v>#REF!</v>
      </c>
      <c r="M145" s="151"/>
      <c r="N145" s="152"/>
      <c r="O145" s="19">
        <f t="shared" si="78"/>
        <v>0</v>
      </c>
      <c r="P145" s="20">
        <f>J145/I145*100</f>
        <v>0</v>
      </c>
      <c r="Q145" s="251"/>
      <c r="R145" s="251"/>
      <c r="S145" s="14"/>
    </row>
    <row r="146" spans="1:50" ht="18.75" x14ac:dyDescent="0.25">
      <c r="A146" s="86" t="s">
        <v>101</v>
      </c>
      <c r="B146" s="21" t="s">
        <v>9</v>
      </c>
      <c r="C146" s="21" t="s">
        <v>11</v>
      </c>
      <c r="D146" s="21" t="s">
        <v>13</v>
      </c>
      <c r="E146" s="21" t="s">
        <v>135</v>
      </c>
      <c r="F146" s="21" t="s">
        <v>58</v>
      </c>
      <c r="G146" s="21" t="s">
        <v>102</v>
      </c>
      <c r="H146" s="21"/>
      <c r="I146" s="22">
        <v>5533.33</v>
      </c>
      <c r="J146" s="32">
        <v>0</v>
      </c>
      <c r="K146" s="32">
        <f>I146-J146</f>
        <v>5533.33</v>
      </c>
      <c r="L146" s="23" t="e">
        <f>#REF!</f>
        <v>#REF!</v>
      </c>
      <c r="M146" s="149"/>
      <c r="N146" s="150"/>
      <c r="O146" s="24">
        <f t="shared" si="78"/>
        <v>0</v>
      </c>
      <c r="P146" s="25">
        <f>J146/I146*100</f>
        <v>0</v>
      </c>
      <c r="Q146" s="251"/>
      <c r="R146" s="251"/>
      <c r="Z146" s="14"/>
      <c r="AA146" s="14"/>
      <c r="AB146" s="14"/>
      <c r="AC146" s="14"/>
      <c r="AD146" s="14"/>
    </row>
    <row r="147" spans="1:50" s="2" customFormat="1" ht="54" customHeight="1" x14ac:dyDescent="0.25">
      <c r="A147" s="162" t="s">
        <v>166</v>
      </c>
      <c r="B147" s="91" t="s">
        <v>9</v>
      </c>
      <c r="C147" s="91" t="s">
        <v>11</v>
      </c>
      <c r="D147" s="91" t="s">
        <v>11</v>
      </c>
      <c r="E147" s="91" t="s">
        <v>111</v>
      </c>
      <c r="F147" s="91"/>
      <c r="G147" s="91"/>
      <c r="H147" s="91"/>
      <c r="I147" s="93">
        <f>I148+I149</f>
        <v>130000</v>
      </c>
      <c r="J147" s="93">
        <f>J149+J148</f>
        <v>0</v>
      </c>
      <c r="K147" s="93">
        <f>K149+K148</f>
        <v>130000</v>
      </c>
      <c r="L147" s="102"/>
      <c r="M147" s="160"/>
      <c r="N147" s="161"/>
      <c r="O147" s="19">
        <f>I147-J147-K147</f>
        <v>0</v>
      </c>
      <c r="P147" s="20">
        <f t="shared" si="68"/>
        <v>0</v>
      </c>
      <c r="Q147" s="273"/>
      <c r="R147" s="27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59" t="s">
        <v>26</v>
      </c>
      <c r="B148" s="99" t="s">
        <v>9</v>
      </c>
      <c r="C148" s="99" t="s">
        <v>11</v>
      </c>
      <c r="D148" s="99" t="s">
        <v>11</v>
      </c>
      <c r="E148" s="99" t="s">
        <v>111</v>
      </c>
      <c r="F148" s="99" t="s">
        <v>58</v>
      </c>
      <c r="G148" s="99" t="s">
        <v>27</v>
      </c>
      <c r="H148" s="113"/>
      <c r="I148" s="103">
        <v>99846.39</v>
      </c>
      <c r="J148" s="104">
        <v>0</v>
      </c>
      <c r="K148" s="103">
        <f>I148-J148</f>
        <v>99846.39</v>
      </c>
      <c r="L148" s="115"/>
      <c r="M148" s="149"/>
      <c r="N148" s="150"/>
      <c r="O148" s="106">
        <f t="shared" ref="O148:O149" si="79">I148-J148-K148</f>
        <v>0</v>
      </c>
      <c r="P148" s="107">
        <f t="shared" si="68"/>
        <v>0</v>
      </c>
      <c r="Q148" s="275"/>
      <c r="R148" s="276"/>
    </row>
    <row r="149" spans="1:50" s="2" customFormat="1" ht="27.75" customHeight="1" x14ac:dyDescent="0.25">
      <c r="A149" s="141" t="s">
        <v>30</v>
      </c>
      <c r="B149" s="99" t="s">
        <v>9</v>
      </c>
      <c r="C149" s="99" t="s">
        <v>11</v>
      </c>
      <c r="D149" s="99" t="s">
        <v>11</v>
      </c>
      <c r="E149" s="99" t="s">
        <v>111</v>
      </c>
      <c r="F149" s="99" t="s">
        <v>58</v>
      </c>
      <c r="G149" s="99" t="s">
        <v>31</v>
      </c>
      <c r="H149" s="99"/>
      <c r="I149" s="103">
        <v>30153.61</v>
      </c>
      <c r="J149" s="104">
        <v>0</v>
      </c>
      <c r="K149" s="103">
        <f>I149-J149</f>
        <v>30153.61</v>
      </c>
      <c r="L149" s="115"/>
      <c r="M149" s="147"/>
      <c r="N149" s="148"/>
      <c r="O149" s="106">
        <f t="shared" si="79"/>
        <v>0</v>
      </c>
      <c r="P149" s="107">
        <f t="shared" si="68"/>
        <v>0</v>
      </c>
      <c r="Q149" s="277"/>
      <c r="R149" s="27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62" t="s">
        <v>130</v>
      </c>
      <c r="B150" s="91" t="s">
        <v>9</v>
      </c>
      <c r="C150" s="91" t="s">
        <v>11</v>
      </c>
      <c r="D150" s="91" t="s">
        <v>76</v>
      </c>
      <c r="E150" s="91" t="s">
        <v>129</v>
      </c>
      <c r="F150" s="91"/>
      <c r="G150" s="91"/>
      <c r="H150" s="91"/>
      <c r="I150" s="93">
        <f>I151</f>
        <v>0</v>
      </c>
      <c r="J150" s="93">
        <f t="shared" ref="J150:K152" si="80">J151</f>
        <v>0</v>
      </c>
      <c r="K150" s="93">
        <f t="shared" si="80"/>
        <v>0</v>
      </c>
      <c r="L150" s="102"/>
      <c r="M150" s="160"/>
      <c r="N150" s="161"/>
      <c r="O150" s="19">
        <f>I150-J150-K150</f>
        <v>0</v>
      </c>
      <c r="P150" s="20" t="e">
        <f t="shared" si="68"/>
        <v>#DIV/0!</v>
      </c>
      <c r="Q150" s="273"/>
      <c r="R150" s="27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86" t="s">
        <v>42</v>
      </c>
      <c r="B151" s="99" t="s">
        <v>9</v>
      </c>
      <c r="C151" s="99" t="s">
        <v>11</v>
      </c>
      <c r="D151" s="99" t="s">
        <v>76</v>
      </c>
      <c r="E151" s="92" t="s">
        <v>129</v>
      </c>
      <c r="F151" s="99" t="s">
        <v>58</v>
      </c>
      <c r="G151" s="99" t="s">
        <v>43</v>
      </c>
      <c r="H151" s="99"/>
      <c r="I151" s="105">
        <v>0</v>
      </c>
      <c r="J151" s="126">
        <v>0</v>
      </c>
      <c r="K151" s="105">
        <f t="shared" ref="K151" si="81">I151-J151</f>
        <v>0</v>
      </c>
      <c r="L151" s="101"/>
      <c r="M151" s="153"/>
      <c r="N151" s="154"/>
      <c r="O151" s="106">
        <f t="shared" ref="O151" si="82">I151-J151-K151</f>
        <v>0</v>
      </c>
      <c r="P151" s="107" t="e">
        <f t="shared" si="68"/>
        <v>#DIV/0!</v>
      </c>
      <c r="Q151" s="277"/>
      <c r="R151" s="278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62" t="s">
        <v>140</v>
      </c>
      <c r="B152" s="91" t="s">
        <v>9</v>
      </c>
      <c r="C152" s="91" t="s">
        <v>11</v>
      </c>
      <c r="D152" s="91" t="s">
        <v>76</v>
      </c>
      <c r="E152" s="91" t="s">
        <v>168</v>
      </c>
      <c r="F152" s="91" t="s">
        <v>58</v>
      </c>
      <c r="G152" s="91"/>
      <c r="H152" s="91"/>
      <c r="I152" s="93">
        <f>I153</f>
        <v>3500000</v>
      </c>
      <c r="J152" s="93">
        <f t="shared" si="80"/>
        <v>0</v>
      </c>
      <c r="K152" s="93">
        <f t="shared" si="80"/>
        <v>3500000</v>
      </c>
      <c r="L152" s="102"/>
      <c r="M152" s="160"/>
      <c r="N152" s="161"/>
      <c r="O152" s="19">
        <f>I152-J152-K152</f>
        <v>0</v>
      </c>
      <c r="P152" s="20">
        <f t="shared" si="68"/>
        <v>0</v>
      </c>
      <c r="Q152" s="273"/>
      <c r="R152" s="27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86" t="s">
        <v>42</v>
      </c>
      <c r="B153" s="99" t="s">
        <v>9</v>
      </c>
      <c r="C153" s="99" t="s">
        <v>11</v>
      </c>
      <c r="D153" s="99" t="s">
        <v>76</v>
      </c>
      <c r="E153" s="100" t="s">
        <v>168</v>
      </c>
      <c r="F153" s="99" t="s">
        <v>58</v>
      </c>
      <c r="G153" s="99" t="s">
        <v>41</v>
      </c>
      <c r="H153" s="99"/>
      <c r="I153" s="103">
        <v>3500000</v>
      </c>
      <c r="J153" s="104">
        <v>0</v>
      </c>
      <c r="K153" s="105">
        <f t="shared" ref="K153" si="83">I153-J153</f>
        <v>3500000</v>
      </c>
      <c r="L153" s="101"/>
      <c r="M153" s="153"/>
      <c r="N153" s="154"/>
      <c r="O153" s="106">
        <f>I153-J153-K153</f>
        <v>0</v>
      </c>
      <c r="P153" s="107">
        <f t="shared" si="68"/>
        <v>0</v>
      </c>
      <c r="Q153" s="277"/>
      <c r="R153" s="278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246" t="s">
        <v>64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67"/>
      <c r="Q154" s="263"/>
      <c r="R154" s="264"/>
    </row>
    <row r="155" spans="1:50" ht="78" x14ac:dyDescent="0.25">
      <c r="A155" s="49" t="s">
        <v>8</v>
      </c>
      <c r="B155" s="50" t="s">
        <v>9</v>
      </c>
      <c r="C155" s="50"/>
      <c r="D155" s="50"/>
      <c r="E155" s="50"/>
      <c r="F155" s="50"/>
      <c r="G155" s="50"/>
      <c r="H155" s="50"/>
      <c r="I155" s="51">
        <f>I156+I173</f>
        <v>17115932.050000001</v>
      </c>
      <c r="J155" s="51">
        <f>J156+J173</f>
        <v>1532031.69</v>
      </c>
      <c r="K155" s="51">
        <f t="shared" ref="J155:N155" si="84">K156+K173</f>
        <v>15583900.359999999</v>
      </c>
      <c r="L155" s="51" t="e">
        <f t="shared" si="84"/>
        <v>#REF!</v>
      </c>
      <c r="M155" s="51" t="e">
        <f t="shared" si="84"/>
        <v>#REF!</v>
      </c>
      <c r="N155" s="51" t="e">
        <f t="shared" si="84"/>
        <v>#REF!</v>
      </c>
      <c r="O155" s="51">
        <f t="shared" ref="O155" si="85">O156+O173+O163+O177+O179+O184+O167+O170+O159+O161</f>
        <v>0</v>
      </c>
      <c r="P155" s="51">
        <f>(P156+P173)/2</f>
        <v>9.9367373376757548</v>
      </c>
      <c r="Q155" s="251"/>
      <c r="R155" s="251"/>
    </row>
    <row r="156" spans="1:50" ht="24" customHeight="1" x14ac:dyDescent="0.25">
      <c r="A156" s="139" t="s">
        <v>151</v>
      </c>
      <c r="B156" s="8" t="s">
        <v>9</v>
      </c>
      <c r="C156" s="8" t="s">
        <v>11</v>
      </c>
      <c r="D156" s="8"/>
      <c r="E156" s="8"/>
      <c r="F156" s="8"/>
      <c r="G156" s="8"/>
      <c r="H156" s="8"/>
      <c r="I156" s="173">
        <f>I157+I159+I161+I167+I170</f>
        <v>11857577.41</v>
      </c>
      <c r="J156" s="173">
        <f>J157+J159+J161+J167+J170</f>
        <v>875073.53</v>
      </c>
      <c r="K156" s="173">
        <f>K157+K159+K161+K167+K170</f>
        <v>10982503.879999999</v>
      </c>
      <c r="L156" s="9" t="e">
        <f t="shared" ref="L156:N156" si="86">L157</f>
        <v>#REF!</v>
      </c>
      <c r="M156" s="9">
        <f t="shared" si="86"/>
        <v>0</v>
      </c>
      <c r="N156" s="9">
        <f t="shared" si="86"/>
        <v>0</v>
      </c>
      <c r="O156" s="9">
        <f t="shared" ref="O156:O182" si="87">I156-J156-K156</f>
        <v>0</v>
      </c>
      <c r="P156" s="11">
        <f t="shared" ref="P156:P165" si="88">J156/I156*100</f>
        <v>7.3798677397797396</v>
      </c>
      <c r="Q156" s="251"/>
      <c r="R156" s="251"/>
    </row>
    <row r="157" spans="1:50" ht="102.75" customHeight="1" x14ac:dyDescent="0.25">
      <c r="A157" s="155" t="s">
        <v>174</v>
      </c>
      <c r="B157" s="39" t="s">
        <v>9</v>
      </c>
      <c r="C157" s="39" t="s">
        <v>11</v>
      </c>
      <c r="D157" s="39" t="s">
        <v>13</v>
      </c>
      <c r="E157" s="39" t="s">
        <v>65</v>
      </c>
      <c r="F157" s="39"/>
      <c r="G157" s="39"/>
      <c r="H157" s="39"/>
      <c r="I157" s="16">
        <f>I158</f>
        <v>217000</v>
      </c>
      <c r="J157" s="53">
        <f>J158</f>
        <v>17784</v>
      </c>
      <c r="K157" s="53">
        <f t="shared" ref="K157:K160" si="89">I157-J157</f>
        <v>199216</v>
      </c>
      <c r="L157" s="17" t="e">
        <f>L158</f>
        <v>#REF!</v>
      </c>
      <c r="M157" s="151"/>
      <c r="N157" s="152"/>
      <c r="O157" s="19">
        <f t="shared" si="87"/>
        <v>0</v>
      </c>
      <c r="P157" s="20">
        <f t="shared" si="88"/>
        <v>8.1953917050691238</v>
      </c>
      <c r="Q157" s="251"/>
      <c r="R157" s="251"/>
      <c r="S157" s="14"/>
    </row>
    <row r="158" spans="1:50" ht="18.75" x14ac:dyDescent="0.25">
      <c r="A158" s="86" t="s">
        <v>101</v>
      </c>
      <c r="B158" s="21" t="s">
        <v>9</v>
      </c>
      <c r="C158" s="21" t="s">
        <v>11</v>
      </c>
      <c r="D158" s="21" t="s">
        <v>13</v>
      </c>
      <c r="E158" s="41" t="s">
        <v>65</v>
      </c>
      <c r="F158" s="21" t="s">
        <v>58</v>
      </c>
      <c r="G158" s="21" t="s">
        <v>102</v>
      </c>
      <c r="H158" s="21"/>
      <c r="I158" s="22">
        <v>217000</v>
      </c>
      <c r="J158" s="32">
        <v>17784</v>
      </c>
      <c r="K158" s="32">
        <f t="shared" si="89"/>
        <v>199216</v>
      </c>
      <c r="L158" s="23" t="e">
        <f>#REF!</f>
        <v>#REF!</v>
      </c>
      <c r="M158" s="149"/>
      <c r="N158" s="150"/>
      <c r="O158" s="24">
        <f t="shared" si="87"/>
        <v>0</v>
      </c>
      <c r="P158" s="25">
        <f t="shared" si="88"/>
        <v>8.1953917050691238</v>
      </c>
      <c r="Q158" s="251"/>
      <c r="R158" s="251"/>
      <c r="Z158" s="14"/>
      <c r="AA158" s="14"/>
      <c r="AB158" s="14"/>
      <c r="AC158" s="14"/>
      <c r="AD158" s="14"/>
    </row>
    <row r="159" spans="1:50" ht="95.25" customHeight="1" x14ac:dyDescent="0.25">
      <c r="A159" s="155" t="s">
        <v>175</v>
      </c>
      <c r="B159" s="39" t="s">
        <v>9</v>
      </c>
      <c r="C159" s="39" t="s">
        <v>11</v>
      </c>
      <c r="D159" s="39" t="s">
        <v>13</v>
      </c>
      <c r="E159" s="39" t="s">
        <v>138</v>
      </c>
      <c r="F159" s="39"/>
      <c r="G159" s="39"/>
      <c r="H159" s="39"/>
      <c r="I159" s="16">
        <f>I160</f>
        <v>547800</v>
      </c>
      <c r="J159" s="53">
        <f>J160</f>
        <v>26197.73</v>
      </c>
      <c r="K159" s="53">
        <f t="shared" si="89"/>
        <v>521602.27</v>
      </c>
      <c r="L159" s="17" t="e">
        <f>L160</f>
        <v>#REF!</v>
      </c>
      <c r="M159" s="151"/>
      <c r="N159" s="152"/>
      <c r="O159" s="19">
        <f t="shared" si="87"/>
        <v>0</v>
      </c>
      <c r="P159" s="20">
        <f t="shared" si="88"/>
        <v>4.7823530485578676</v>
      </c>
      <c r="Q159" s="251"/>
      <c r="R159" s="251"/>
      <c r="S159" s="14"/>
    </row>
    <row r="160" spans="1:50" ht="18.75" x14ac:dyDescent="0.25">
      <c r="A160" s="86" t="s">
        <v>101</v>
      </c>
      <c r="B160" s="21" t="s">
        <v>9</v>
      </c>
      <c r="C160" s="21" t="s">
        <v>11</v>
      </c>
      <c r="D160" s="21" t="s">
        <v>13</v>
      </c>
      <c r="E160" s="41" t="s">
        <v>138</v>
      </c>
      <c r="F160" s="21" t="s">
        <v>58</v>
      </c>
      <c r="G160" s="21" t="s">
        <v>102</v>
      </c>
      <c r="H160" s="21"/>
      <c r="I160" s="22">
        <v>547800</v>
      </c>
      <c r="J160" s="32">
        <v>26197.73</v>
      </c>
      <c r="K160" s="32">
        <f t="shared" si="89"/>
        <v>521602.27</v>
      </c>
      <c r="L160" s="23" t="e">
        <f>#REF!</f>
        <v>#REF!</v>
      </c>
      <c r="M160" s="149"/>
      <c r="N160" s="150"/>
      <c r="O160" s="24">
        <f t="shared" si="87"/>
        <v>0</v>
      </c>
      <c r="P160" s="25">
        <f t="shared" si="88"/>
        <v>4.7823530485578676</v>
      </c>
      <c r="Q160" s="251"/>
      <c r="R160" s="251"/>
      <c r="Z160" s="14"/>
      <c r="AA160" s="14"/>
      <c r="AB160" s="14"/>
      <c r="AC160" s="14"/>
      <c r="AD160" s="14"/>
    </row>
    <row r="161" spans="1:50" ht="75.75" customHeight="1" x14ac:dyDescent="0.25">
      <c r="A161" s="155" t="s">
        <v>169</v>
      </c>
      <c r="B161" s="39" t="s">
        <v>9</v>
      </c>
      <c r="C161" s="39" t="s">
        <v>11</v>
      </c>
      <c r="D161" s="39" t="s">
        <v>13</v>
      </c>
      <c r="E161" s="39" t="s">
        <v>139</v>
      </c>
      <c r="F161" s="39"/>
      <c r="G161" s="39"/>
      <c r="H161" s="39"/>
      <c r="I161" s="16">
        <f>I162</f>
        <v>4624441.41</v>
      </c>
      <c r="J161" s="53">
        <f>J162</f>
        <v>324903.96000000002</v>
      </c>
      <c r="K161" s="53">
        <f>K162</f>
        <v>4299537.45</v>
      </c>
      <c r="L161" s="17" t="e">
        <f>L162</f>
        <v>#REF!</v>
      </c>
      <c r="M161" s="151"/>
      <c r="N161" s="152"/>
      <c r="O161" s="19">
        <f t="shared" si="87"/>
        <v>0</v>
      </c>
      <c r="P161" s="20">
        <f t="shared" si="88"/>
        <v>7.0257990359099391</v>
      </c>
      <c r="Q161" s="251"/>
      <c r="R161" s="251"/>
      <c r="S161" s="14"/>
    </row>
    <row r="162" spans="1:50" ht="18.75" x14ac:dyDescent="0.25">
      <c r="A162" s="86" t="s">
        <v>101</v>
      </c>
      <c r="B162" s="21" t="s">
        <v>9</v>
      </c>
      <c r="C162" s="21" t="s">
        <v>11</v>
      </c>
      <c r="D162" s="21" t="s">
        <v>13</v>
      </c>
      <c r="E162" s="41" t="s">
        <v>139</v>
      </c>
      <c r="F162" s="21" t="s">
        <v>21</v>
      </c>
      <c r="G162" s="21" t="s">
        <v>102</v>
      </c>
      <c r="H162" s="21"/>
      <c r="I162" s="22">
        <v>4624441.41</v>
      </c>
      <c r="J162" s="32">
        <v>324903.96000000002</v>
      </c>
      <c r="K162" s="32">
        <f>I162-J162</f>
        <v>4299537.45</v>
      </c>
      <c r="L162" s="23" t="e">
        <f>#REF!</f>
        <v>#REF!</v>
      </c>
      <c r="M162" s="149"/>
      <c r="N162" s="150"/>
      <c r="O162" s="24">
        <f t="shared" si="87"/>
        <v>0</v>
      </c>
      <c r="P162" s="25">
        <f t="shared" si="88"/>
        <v>7.0257990359099391</v>
      </c>
      <c r="Q162" s="251"/>
      <c r="R162" s="251"/>
      <c r="Z162" s="14"/>
      <c r="AA162" s="14"/>
      <c r="AB162" s="14"/>
      <c r="AC162" s="14"/>
      <c r="AD162" s="14"/>
    </row>
    <row r="163" spans="1:50" ht="56.25" hidden="1" x14ac:dyDescent="0.25">
      <c r="A163" s="162" t="s">
        <v>125</v>
      </c>
      <c r="B163" s="91" t="s">
        <v>9</v>
      </c>
      <c r="C163" s="91" t="s">
        <v>11</v>
      </c>
      <c r="D163" s="91" t="s">
        <v>13</v>
      </c>
      <c r="E163" s="91" t="s">
        <v>120</v>
      </c>
      <c r="F163" s="91"/>
      <c r="G163" s="91"/>
      <c r="H163" s="91"/>
      <c r="I163" s="93">
        <f>I165+I164+I166</f>
        <v>0</v>
      </c>
      <c r="J163" s="93">
        <f>J165+J164+J166</f>
        <v>0</v>
      </c>
      <c r="K163" s="93">
        <f t="shared" ref="K163" si="90">K165</f>
        <v>0</v>
      </c>
      <c r="L163" s="174"/>
      <c r="M163" s="160"/>
      <c r="N163" s="161"/>
      <c r="O163" s="19">
        <f>I163-J163-K163</f>
        <v>0</v>
      </c>
      <c r="P163" s="20" t="e">
        <f t="shared" si="88"/>
        <v>#DIV/0!</v>
      </c>
      <c r="Q163" s="251"/>
      <c r="R163" s="251"/>
      <c r="Z163" s="14"/>
      <c r="AA163" s="14"/>
      <c r="AB163" s="14"/>
      <c r="AC163" s="14"/>
      <c r="AD163" s="14"/>
    </row>
    <row r="164" spans="1:50" ht="18.75" hidden="1" x14ac:dyDescent="0.25">
      <c r="A164" s="163" t="s">
        <v>42</v>
      </c>
      <c r="B164" s="99" t="s">
        <v>9</v>
      </c>
      <c r="C164" s="99" t="s">
        <v>11</v>
      </c>
      <c r="D164" s="99" t="s">
        <v>13</v>
      </c>
      <c r="E164" s="100" t="s">
        <v>120</v>
      </c>
      <c r="F164" s="99" t="s">
        <v>58</v>
      </c>
      <c r="G164" s="99" t="s">
        <v>43</v>
      </c>
      <c r="H164" s="113"/>
      <c r="I164" s="105">
        <v>0</v>
      </c>
      <c r="J164" s="126">
        <v>0</v>
      </c>
      <c r="K164" s="103"/>
      <c r="L164" s="119"/>
      <c r="M164" s="147"/>
      <c r="N164" s="148"/>
      <c r="O164" s="106"/>
      <c r="P164" s="107"/>
      <c r="Q164" s="251"/>
      <c r="R164" s="251"/>
      <c r="Z164" s="14"/>
      <c r="AA164" s="14"/>
      <c r="AB164" s="14"/>
      <c r="AC164" s="14"/>
      <c r="AD164" s="14"/>
    </row>
    <row r="165" spans="1:50" ht="25.5" hidden="1" customHeight="1" x14ac:dyDescent="0.25">
      <c r="A165" s="86" t="s">
        <v>46</v>
      </c>
      <c r="B165" s="99" t="s">
        <v>9</v>
      </c>
      <c r="C165" s="99" t="s">
        <v>11</v>
      </c>
      <c r="D165" s="99" t="s">
        <v>13</v>
      </c>
      <c r="E165" s="100" t="s">
        <v>120</v>
      </c>
      <c r="F165" s="99" t="s">
        <v>58</v>
      </c>
      <c r="G165" s="99" t="s">
        <v>47</v>
      </c>
      <c r="H165" s="99"/>
      <c r="I165" s="105">
        <v>0</v>
      </c>
      <c r="J165" s="126">
        <v>0</v>
      </c>
      <c r="K165" s="105">
        <f t="shared" ref="K165:K183" si="91">I165-J165</f>
        <v>0</v>
      </c>
      <c r="L165" s="175"/>
      <c r="M165" s="153"/>
      <c r="N165" s="154"/>
      <c r="O165" s="106">
        <f t="shared" ref="O165" si="92">I165-J165-K165</f>
        <v>0</v>
      </c>
      <c r="P165" s="107" t="e">
        <f t="shared" si="88"/>
        <v>#DIV/0!</v>
      </c>
      <c r="Q165" s="251"/>
      <c r="R165" s="251"/>
      <c r="Z165" s="14"/>
      <c r="AA165" s="14"/>
      <c r="AB165" s="14"/>
      <c r="AC165" s="14"/>
      <c r="AD165" s="14"/>
    </row>
    <row r="166" spans="1:50" ht="25.5" hidden="1" customHeight="1" x14ac:dyDescent="0.25">
      <c r="A166" s="141" t="s">
        <v>97</v>
      </c>
      <c r="B166" s="99" t="s">
        <v>9</v>
      </c>
      <c r="C166" s="99" t="s">
        <v>11</v>
      </c>
      <c r="D166" s="99" t="s">
        <v>13</v>
      </c>
      <c r="E166" s="100" t="s">
        <v>120</v>
      </c>
      <c r="F166" s="99" t="s">
        <v>58</v>
      </c>
      <c r="G166" s="99" t="s">
        <v>92</v>
      </c>
      <c r="H166" s="99"/>
      <c r="I166" s="105">
        <v>0</v>
      </c>
      <c r="J166" s="126">
        <v>0</v>
      </c>
      <c r="K166" s="105"/>
      <c r="L166" s="175"/>
      <c r="M166" s="153"/>
      <c r="N166" s="154"/>
      <c r="O166" s="106"/>
      <c r="P166" s="107"/>
      <c r="Q166" s="251"/>
      <c r="R166" s="251"/>
      <c r="Z166" s="14"/>
      <c r="AA166" s="14"/>
      <c r="AB166" s="14"/>
      <c r="AC166" s="14"/>
      <c r="AD166" s="14"/>
    </row>
    <row r="167" spans="1:50" s="2" customFormat="1" ht="78.75" customHeight="1" x14ac:dyDescent="0.25">
      <c r="A167" s="162" t="s">
        <v>171</v>
      </c>
      <c r="B167" s="91" t="s">
        <v>9</v>
      </c>
      <c r="C167" s="91" t="s">
        <v>11</v>
      </c>
      <c r="D167" s="91" t="s">
        <v>13</v>
      </c>
      <c r="E167" s="91" t="s">
        <v>136</v>
      </c>
      <c r="F167" s="91"/>
      <c r="G167" s="91"/>
      <c r="H167" s="91"/>
      <c r="I167" s="93">
        <f>I168+I169</f>
        <v>6187104</v>
      </c>
      <c r="J167" s="93">
        <f>J169+J168</f>
        <v>483421.63</v>
      </c>
      <c r="K167" s="93">
        <f>K169+K168</f>
        <v>5703682.3700000001</v>
      </c>
      <c r="L167" s="102"/>
      <c r="M167" s="160"/>
      <c r="N167" s="161"/>
      <c r="O167" s="19">
        <f>I167-J167-K167</f>
        <v>0</v>
      </c>
      <c r="P167" s="20">
        <f t="shared" ref="P167:P172" si="93">J167/I167*100</f>
        <v>7.8133748842754214</v>
      </c>
      <c r="Q167" s="273"/>
      <c r="R167" s="27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25.5" customHeight="1" x14ac:dyDescent="0.25">
      <c r="A168" s="86" t="s">
        <v>26</v>
      </c>
      <c r="B168" s="99" t="s">
        <v>9</v>
      </c>
      <c r="C168" s="99" t="s">
        <v>11</v>
      </c>
      <c r="D168" s="99" t="s">
        <v>13</v>
      </c>
      <c r="E168" s="99" t="s">
        <v>136</v>
      </c>
      <c r="F168" s="99" t="s">
        <v>58</v>
      </c>
      <c r="G168" s="99" t="s">
        <v>27</v>
      </c>
      <c r="H168" s="113"/>
      <c r="I168" s="103">
        <v>4752000</v>
      </c>
      <c r="J168" s="104">
        <v>375597.2</v>
      </c>
      <c r="K168" s="103">
        <f>I168-J168</f>
        <v>4376402.8</v>
      </c>
      <c r="L168" s="115"/>
      <c r="M168" s="149"/>
      <c r="N168" s="150"/>
      <c r="O168" s="106">
        <f t="shared" ref="O168:O169" si="94">I168-J168-K168</f>
        <v>0</v>
      </c>
      <c r="P168" s="107">
        <f t="shared" si="93"/>
        <v>7.9039814814814813</v>
      </c>
      <c r="Q168" s="275"/>
      <c r="R168" s="276"/>
    </row>
    <row r="169" spans="1:50" s="2" customFormat="1" ht="24.75" customHeight="1" x14ac:dyDescent="0.25">
      <c r="A169" s="141" t="s">
        <v>30</v>
      </c>
      <c r="B169" s="99" t="s">
        <v>9</v>
      </c>
      <c r="C169" s="99" t="s">
        <v>11</v>
      </c>
      <c r="D169" s="99" t="s">
        <v>13</v>
      </c>
      <c r="E169" s="99" t="s">
        <v>136</v>
      </c>
      <c r="F169" s="99" t="s">
        <v>58</v>
      </c>
      <c r="G169" s="99" t="s">
        <v>31</v>
      </c>
      <c r="H169" s="99"/>
      <c r="I169" s="103">
        <v>1435104</v>
      </c>
      <c r="J169" s="104">
        <v>107824.43</v>
      </c>
      <c r="K169" s="103">
        <f>I169-J169</f>
        <v>1327279.57</v>
      </c>
      <c r="L169" s="115"/>
      <c r="M169" s="147"/>
      <c r="N169" s="148"/>
      <c r="O169" s="106">
        <f t="shared" si="94"/>
        <v>0</v>
      </c>
      <c r="P169" s="107">
        <f t="shared" si="93"/>
        <v>7.5133530392222436</v>
      </c>
      <c r="Q169" s="277"/>
      <c r="R169" s="278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2" customFormat="1" ht="93" customHeight="1" x14ac:dyDescent="0.25">
      <c r="A170" s="162" t="s">
        <v>172</v>
      </c>
      <c r="B170" s="91" t="s">
        <v>9</v>
      </c>
      <c r="C170" s="91" t="s">
        <v>11</v>
      </c>
      <c r="D170" s="91" t="s">
        <v>13</v>
      </c>
      <c r="E170" s="91" t="s">
        <v>137</v>
      </c>
      <c r="F170" s="91"/>
      <c r="G170" s="91"/>
      <c r="H170" s="91"/>
      <c r="I170" s="93">
        <f>I171+I172</f>
        <v>281232</v>
      </c>
      <c r="J170" s="93">
        <f>J172+J171</f>
        <v>22766.21</v>
      </c>
      <c r="K170" s="93">
        <f>K172+K171</f>
        <v>258465.78999999998</v>
      </c>
      <c r="L170" s="102"/>
      <c r="M170" s="160"/>
      <c r="N170" s="161"/>
      <c r="O170" s="19">
        <f>I170-J170-K170</f>
        <v>0</v>
      </c>
      <c r="P170" s="20">
        <f t="shared" si="93"/>
        <v>8.095170535358708</v>
      </c>
      <c r="Q170" s="273"/>
      <c r="R170" s="27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33" customHeight="1" x14ac:dyDescent="0.25">
      <c r="A171" s="86" t="s">
        <v>26</v>
      </c>
      <c r="B171" s="99" t="s">
        <v>9</v>
      </c>
      <c r="C171" s="99" t="s">
        <v>11</v>
      </c>
      <c r="D171" s="99" t="s">
        <v>13</v>
      </c>
      <c r="E171" s="99" t="s">
        <v>137</v>
      </c>
      <c r="F171" s="99" t="s">
        <v>58</v>
      </c>
      <c r="G171" s="99" t="s">
        <v>27</v>
      </c>
      <c r="H171" s="113"/>
      <c r="I171" s="103">
        <v>216000</v>
      </c>
      <c r="J171" s="104">
        <v>17681.32</v>
      </c>
      <c r="K171" s="103">
        <f>I171-J171</f>
        <v>198318.68</v>
      </c>
      <c r="L171" s="115"/>
      <c r="M171" s="149"/>
      <c r="N171" s="150"/>
      <c r="O171" s="106">
        <f t="shared" ref="O171:O172" si="95">I171-J171-K171</f>
        <v>0</v>
      </c>
      <c r="P171" s="107">
        <f t="shared" si="93"/>
        <v>8.1857962962962958</v>
      </c>
      <c r="Q171" s="275"/>
      <c r="R171" s="276"/>
    </row>
    <row r="172" spans="1:50" s="2" customFormat="1" ht="21.75" customHeight="1" x14ac:dyDescent="0.25">
      <c r="A172" s="189" t="s">
        <v>30</v>
      </c>
      <c r="B172" s="99" t="s">
        <v>9</v>
      </c>
      <c r="C172" s="99" t="s">
        <v>11</v>
      </c>
      <c r="D172" s="99" t="s">
        <v>13</v>
      </c>
      <c r="E172" s="99" t="s">
        <v>137</v>
      </c>
      <c r="F172" s="99" t="s">
        <v>58</v>
      </c>
      <c r="G172" s="99" t="s">
        <v>31</v>
      </c>
      <c r="H172" s="99"/>
      <c r="I172" s="103">
        <v>65232</v>
      </c>
      <c r="J172" s="104">
        <v>5084.8900000000003</v>
      </c>
      <c r="K172" s="103">
        <f>I172-J172</f>
        <v>60147.11</v>
      </c>
      <c r="L172" s="115"/>
      <c r="M172" s="147"/>
      <c r="N172" s="148"/>
      <c r="O172" s="106">
        <f t="shared" si="95"/>
        <v>0</v>
      </c>
      <c r="P172" s="107">
        <f t="shared" si="93"/>
        <v>7.7950852342408643</v>
      </c>
      <c r="Q172" s="277"/>
      <c r="R172" s="27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45" customFormat="1" ht="18.75" x14ac:dyDescent="0.3">
      <c r="A173" s="55" t="s">
        <v>67</v>
      </c>
      <c r="B173" s="56" t="s">
        <v>9</v>
      </c>
      <c r="C173" s="56" t="s">
        <v>68</v>
      </c>
      <c r="D173" s="56"/>
      <c r="E173" s="56"/>
      <c r="F173" s="56"/>
      <c r="G173" s="56"/>
      <c r="H173" s="56"/>
      <c r="I173" s="57">
        <f t="shared" ref="I173:J177" si="96">I174</f>
        <v>5258354.6399999997</v>
      </c>
      <c r="J173" s="57">
        <f t="shared" si="96"/>
        <v>656958.16</v>
      </c>
      <c r="K173" s="57">
        <f t="shared" si="91"/>
        <v>4601396.4799999995</v>
      </c>
      <c r="L173" s="57" t="e">
        <f>L174+#REF!</f>
        <v>#REF!</v>
      </c>
      <c r="M173" s="57" t="e">
        <f>M174+#REF!</f>
        <v>#REF!</v>
      </c>
      <c r="N173" s="57" t="e">
        <f>N174+#REF!</f>
        <v>#REF!</v>
      </c>
      <c r="O173" s="57">
        <f t="shared" si="87"/>
        <v>0</v>
      </c>
      <c r="P173" s="57">
        <f t="shared" ref="P173:P174" si="97">J173*100/I173</f>
        <v>12.493606935571771</v>
      </c>
      <c r="Q173" s="251"/>
      <c r="R173" s="251"/>
    </row>
    <row r="174" spans="1:50" ht="18.75" x14ac:dyDescent="0.3">
      <c r="A174" s="58" t="s">
        <v>69</v>
      </c>
      <c r="B174" s="59" t="s">
        <v>9</v>
      </c>
      <c r="C174" s="59" t="s">
        <v>68</v>
      </c>
      <c r="D174" s="59" t="s">
        <v>70</v>
      </c>
      <c r="E174" s="59"/>
      <c r="F174" s="59"/>
      <c r="G174" s="59"/>
      <c r="H174" s="59"/>
      <c r="I174" s="60">
        <f t="shared" si="96"/>
        <v>5258354.6399999997</v>
      </c>
      <c r="J174" s="60">
        <f t="shared" si="96"/>
        <v>656958.16</v>
      </c>
      <c r="K174" s="60">
        <f>I174-J174</f>
        <v>4601396.4799999995</v>
      </c>
      <c r="L174" s="60" t="e">
        <f t="shared" ref="L174:N174" si="98">L175</f>
        <v>#REF!</v>
      </c>
      <c r="M174" s="60">
        <f t="shared" si="98"/>
        <v>0</v>
      </c>
      <c r="N174" s="60">
        <f t="shared" si="98"/>
        <v>0</v>
      </c>
      <c r="O174" s="60">
        <f t="shared" si="87"/>
        <v>0</v>
      </c>
      <c r="P174" s="60">
        <f t="shared" si="97"/>
        <v>12.493606935571771</v>
      </c>
      <c r="Q174" s="251"/>
      <c r="R174" s="251"/>
    </row>
    <row r="175" spans="1:50" ht="112.5" customHeight="1" x14ac:dyDescent="0.25">
      <c r="A175" s="75" t="s">
        <v>170</v>
      </c>
      <c r="B175" s="39" t="s">
        <v>9</v>
      </c>
      <c r="C175" s="39" t="s">
        <v>68</v>
      </c>
      <c r="D175" s="39" t="s">
        <v>70</v>
      </c>
      <c r="E175" s="61">
        <v>7110175100</v>
      </c>
      <c r="F175" s="39"/>
      <c r="G175" s="39"/>
      <c r="H175" s="39"/>
      <c r="I175" s="16">
        <f t="shared" si="96"/>
        <v>5258354.6399999997</v>
      </c>
      <c r="J175" s="16">
        <f t="shared" si="96"/>
        <v>656958.16</v>
      </c>
      <c r="K175" s="16">
        <f t="shared" si="91"/>
        <v>4601396.4799999995</v>
      </c>
      <c r="L175" s="17" t="e">
        <f>L176</f>
        <v>#REF!</v>
      </c>
      <c r="M175" s="151"/>
      <c r="N175" s="152"/>
      <c r="O175" s="19">
        <f t="shared" si="87"/>
        <v>0</v>
      </c>
      <c r="P175" s="20">
        <f>J175/I175*100</f>
        <v>12.493606935571771</v>
      </c>
      <c r="Q175" s="251"/>
      <c r="R175" s="251"/>
    </row>
    <row r="176" spans="1:50" s="44" customFormat="1" ht="37.5" x14ac:dyDescent="0.25">
      <c r="A176" s="141" t="s">
        <v>81</v>
      </c>
      <c r="B176" s="21" t="s">
        <v>9</v>
      </c>
      <c r="C176" s="21" t="s">
        <v>68</v>
      </c>
      <c r="D176" s="21" t="s">
        <v>70</v>
      </c>
      <c r="E176" s="62">
        <v>7110175100</v>
      </c>
      <c r="F176" s="21" t="s">
        <v>58</v>
      </c>
      <c r="G176" s="21" t="s">
        <v>82</v>
      </c>
      <c r="H176" s="21"/>
      <c r="I176" s="22">
        <v>5258354.6399999997</v>
      </c>
      <c r="J176" s="22">
        <v>656958.16</v>
      </c>
      <c r="K176" s="22">
        <f t="shared" si="91"/>
        <v>4601396.4799999995</v>
      </c>
      <c r="L176" s="23" t="e">
        <f>#REF!</f>
        <v>#REF!</v>
      </c>
      <c r="M176" s="147"/>
      <c r="N176" s="148"/>
      <c r="O176" s="24">
        <f t="shared" si="87"/>
        <v>0</v>
      </c>
      <c r="P176" s="25">
        <f t="shared" ref="P176" si="99">J176/I176*100</f>
        <v>12.493606935571771</v>
      </c>
      <c r="Q176" s="251"/>
      <c r="R176" s="251"/>
      <c r="S176" s="1"/>
      <c r="T176" s="1"/>
      <c r="U176" s="1"/>
      <c r="V176" s="1"/>
      <c r="W176" s="1"/>
      <c r="X176" s="1"/>
      <c r="Y176" s="1"/>
      <c r="Z176" s="63"/>
      <c r="AA176" s="63"/>
      <c r="AB176" s="63"/>
      <c r="AC176" s="63"/>
      <c r="AD176" s="63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62.25" hidden="1" customHeight="1" x14ac:dyDescent="0.25">
      <c r="A177" s="38" t="s">
        <v>121</v>
      </c>
      <c r="B177" s="39" t="s">
        <v>9</v>
      </c>
      <c r="C177" s="39" t="s">
        <v>11</v>
      </c>
      <c r="D177" s="39" t="s">
        <v>13</v>
      </c>
      <c r="E177" s="61" t="s">
        <v>117</v>
      </c>
      <c r="F177" s="39"/>
      <c r="G177" s="39"/>
      <c r="H177" s="39"/>
      <c r="I177" s="16">
        <f t="shared" si="96"/>
        <v>0</v>
      </c>
      <c r="J177" s="16">
        <f t="shared" si="96"/>
        <v>0</v>
      </c>
      <c r="K177" s="16">
        <f t="shared" si="91"/>
        <v>0</v>
      </c>
      <c r="L177" s="17" t="e">
        <f>L178</f>
        <v>#REF!</v>
      </c>
      <c r="M177" s="151"/>
      <c r="N177" s="152"/>
      <c r="O177" s="19">
        <f t="shared" si="87"/>
        <v>0</v>
      </c>
      <c r="P177" s="20" t="e">
        <f>J177/I177*100</f>
        <v>#DIV/0!</v>
      </c>
      <c r="Q177" s="251"/>
      <c r="R177" s="251"/>
    </row>
    <row r="178" spans="1:50" s="44" customFormat="1" ht="18.75" hidden="1" x14ac:dyDescent="0.25">
      <c r="A178" s="86" t="s">
        <v>46</v>
      </c>
      <c r="B178" s="21" t="s">
        <v>9</v>
      </c>
      <c r="C178" s="15" t="s">
        <v>11</v>
      </c>
      <c r="D178" s="15" t="s">
        <v>13</v>
      </c>
      <c r="E178" s="118" t="s">
        <v>117</v>
      </c>
      <c r="F178" s="21" t="s">
        <v>58</v>
      </c>
      <c r="G178" s="21" t="s">
        <v>47</v>
      </c>
      <c r="H178" s="21"/>
      <c r="I178" s="33">
        <v>0</v>
      </c>
      <c r="J178" s="33">
        <v>0</v>
      </c>
      <c r="K178" s="22">
        <f t="shared" si="91"/>
        <v>0</v>
      </c>
      <c r="L178" s="23" t="e">
        <f>#REF!</f>
        <v>#REF!</v>
      </c>
      <c r="M178" s="147"/>
      <c r="N178" s="148"/>
      <c r="O178" s="24">
        <f t="shared" si="87"/>
        <v>0</v>
      </c>
      <c r="P178" s="25" t="e">
        <f t="shared" ref="P178" si="100">J178/I178*100</f>
        <v>#DIV/0!</v>
      </c>
      <c r="Q178" s="251"/>
      <c r="R178" s="251"/>
      <c r="S178" s="1"/>
      <c r="T178" s="1"/>
      <c r="U178" s="1"/>
      <c r="V178" s="1"/>
      <c r="W178" s="1"/>
      <c r="X178" s="1"/>
      <c r="Y178" s="1"/>
      <c r="Z178" s="63"/>
      <c r="AA178" s="63"/>
      <c r="AB178" s="63"/>
      <c r="AC178" s="63"/>
      <c r="AD178" s="63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62.25" hidden="1" customHeight="1" x14ac:dyDescent="0.25">
      <c r="A179" s="162" t="s">
        <v>130</v>
      </c>
      <c r="B179" s="39" t="s">
        <v>9</v>
      </c>
      <c r="C179" s="39" t="s">
        <v>11</v>
      </c>
      <c r="D179" s="39" t="s">
        <v>76</v>
      </c>
      <c r="E179" s="61">
        <v>7010470790</v>
      </c>
      <c r="F179" s="39"/>
      <c r="G179" s="39"/>
      <c r="H179" s="39"/>
      <c r="I179" s="16">
        <f>I182+I180+I181+I183</f>
        <v>0</v>
      </c>
      <c r="J179" s="16">
        <f>J182+J180+J181+J183</f>
        <v>0</v>
      </c>
      <c r="K179" s="16">
        <f t="shared" si="91"/>
        <v>0</v>
      </c>
      <c r="L179" s="17" t="e">
        <f>L182</f>
        <v>#REF!</v>
      </c>
      <c r="M179" s="151"/>
      <c r="N179" s="152"/>
      <c r="O179" s="19">
        <f t="shared" si="87"/>
        <v>0</v>
      </c>
      <c r="P179" s="20" t="e">
        <f>J179/I179*100</f>
        <v>#DIV/0!</v>
      </c>
      <c r="Q179" s="251"/>
      <c r="R179" s="251"/>
    </row>
    <row r="180" spans="1:50" ht="27" hidden="1" customHeight="1" x14ac:dyDescent="0.25">
      <c r="A180" s="163" t="s">
        <v>54</v>
      </c>
      <c r="B180" s="21" t="s">
        <v>9</v>
      </c>
      <c r="C180" s="21" t="s">
        <v>11</v>
      </c>
      <c r="D180" s="21" t="s">
        <v>76</v>
      </c>
      <c r="E180" s="62">
        <v>7010470790</v>
      </c>
      <c r="F180" s="21" t="s">
        <v>58</v>
      </c>
      <c r="G180" s="21" t="s">
        <v>37</v>
      </c>
      <c r="H180" s="21"/>
      <c r="I180" s="22"/>
      <c r="J180" s="22"/>
      <c r="K180" s="22">
        <f>I180-J180</f>
        <v>0</v>
      </c>
      <c r="L180" s="23"/>
      <c r="M180" s="147"/>
      <c r="N180" s="148"/>
      <c r="O180" s="24"/>
      <c r="P180" s="25"/>
      <c r="Q180" s="251"/>
      <c r="R180" s="251"/>
    </row>
    <row r="181" spans="1:50" ht="20.25" hidden="1" customHeight="1" x14ac:dyDescent="0.25">
      <c r="A181" s="163" t="s">
        <v>42</v>
      </c>
      <c r="B181" s="21" t="s">
        <v>9</v>
      </c>
      <c r="C181" s="21" t="s">
        <v>11</v>
      </c>
      <c r="D181" s="21" t="s">
        <v>76</v>
      </c>
      <c r="E181" s="62">
        <v>7010470790</v>
      </c>
      <c r="F181" s="21" t="s">
        <v>58</v>
      </c>
      <c r="G181" s="21" t="s">
        <v>43</v>
      </c>
      <c r="H181" s="21"/>
      <c r="I181" s="22"/>
      <c r="J181" s="22"/>
      <c r="K181" s="22">
        <f>I181-J181</f>
        <v>0</v>
      </c>
      <c r="L181" s="23"/>
      <c r="M181" s="147"/>
      <c r="N181" s="148"/>
      <c r="O181" s="24"/>
      <c r="P181" s="25"/>
      <c r="Q181" s="251"/>
      <c r="R181" s="251"/>
    </row>
    <row r="182" spans="1:50" s="2" customFormat="1" ht="24" hidden="1" customHeight="1" x14ac:dyDescent="0.25">
      <c r="A182" s="164" t="s">
        <v>46</v>
      </c>
      <c r="B182" s="99" t="s">
        <v>9</v>
      </c>
      <c r="C182" s="99" t="s">
        <v>11</v>
      </c>
      <c r="D182" s="99" t="s">
        <v>76</v>
      </c>
      <c r="E182" s="121">
        <v>7010470790</v>
      </c>
      <c r="F182" s="99" t="s">
        <v>58</v>
      </c>
      <c r="G182" s="99" t="s">
        <v>47</v>
      </c>
      <c r="H182" s="99"/>
      <c r="I182" s="103"/>
      <c r="J182" s="103"/>
      <c r="K182" s="103">
        <f t="shared" si="91"/>
        <v>0</v>
      </c>
      <c r="L182" s="119" t="e">
        <f>#REF!</f>
        <v>#REF!</v>
      </c>
      <c r="M182" s="147"/>
      <c r="N182" s="148"/>
      <c r="O182" s="106">
        <f t="shared" si="87"/>
        <v>0</v>
      </c>
      <c r="P182" s="107" t="e">
        <f t="shared" ref="P182:P184" si="101">J182/I182*100</f>
        <v>#DIV/0!</v>
      </c>
      <c r="Q182" s="279"/>
      <c r="R182" s="279"/>
      <c r="S182" s="1"/>
      <c r="T182" s="1"/>
      <c r="U182" s="1"/>
      <c r="V182" s="1"/>
      <c r="W182" s="1"/>
      <c r="X182" s="1"/>
      <c r="Y182" s="1"/>
      <c r="Z182" s="63"/>
      <c r="AA182" s="63"/>
      <c r="AB182" s="63"/>
      <c r="AC182" s="63"/>
      <c r="AD182" s="63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2" customFormat="1" ht="24" hidden="1" customHeight="1" x14ac:dyDescent="0.25">
      <c r="A183" s="141" t="s">
        <v>97</v>
      </c>
      <c r="B183" s="99" t="s">
        <v>9</v>
      </c>
      <c r="C183" s="99" t="s">
        <v>11</v>
      </c>
      <c r="D183" s="99" t="s">
        <v>76</v>
      </c>
      <c r="E183" s="121">
        <v>7010470790</v>
      </c>
      <c r="F183" s="99" t="s">
        <v>58</v>
      </c>
      <c r="G183" s="99" t="s">
        <v>92</v>
      </c>
      <c r="H183" s="21"/>
      <c r="I183" s="22"/>
      <c r="J183" s="22"/>
      <c r="K183" s="103">
        <f t="shared" si="91"/>
        <v>0</v>
      </c>
      <c r="L183" s="120"/>
      <c r="M183" s="212"/>
      <c r="N183" s="209"/>
      <c r="O183" s="106">
        <f>I183-J183-K183</f>
        <v>0</v>
      </c>
      <c r="P183" s="107" t="e">
        <f t="shared" si="101"/>
        <v>#DIV/0!</v>
      </c>
      <c r="Q183" s="279"/>
      <c r="R183" s="279"/>
      <c r="S183" s="1"/>
      <c r="T183" s="1"/>
      <c r="U183" s="1"/>
      <c r="V183" s="1"/>
      <c r="W183" s="1"/>
      <c r="X183" s="1"/>
      <c r="Y183" s="1"/>
      <c r="Z183" s="63"/>
      <c r="AA183" s="63"/>
      <c r="AB183" s="63"/>
      <c r="AC183" s="63"/>
      <c r="AD183" s="63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hidden="1" customHeight="1" x14ac:dyDescent="0.25">
      <c r="A184" s="162" t="s">
        <v>127</v>
      </c>
      <c r="B184" s="91" t="s">
        <v>9</v>
      </c>
      <c r="C184" s="91" t="s">
        <v>11</v>
      </c>
      <c r="D184" s="91" t="s">
        <v>11</v>
      </c>
      <c r="E184" s="91" t="s">
        <v>131</v>
      </c>
      <c r="F184" s="91"/>
      <c r="G184" s="91"/>
      <c r="H184" s="91"/>
      <c r="I184" s="93">
        <f>I185+I186</f>
        <v>0</v>
      </c>
      <c r="J184" s="93">
        <f>J186+J185</f>
        <v>0</v>
      </c>
      <c r="K184" s="93">
        <f>K186+K185</f>
        <v>0</v>
      </c>
      <c r="L184" s="102"/>
      <c r="M184" s="160"/>
      <c r="N184" s="161"/>
      <c r="O184" s="19">
        <f>I184-J184-K184</f>
        <v>0</v>
      </c>
      <c r="P184" s="20" t="e">
        <f t="shared" si="101"/>
        <v>#DIV/0!</v>
      </c>
      <c r="Q184" s="273"/>
      <c r="R184" s="27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hidden="1" customHeight="1" x14ac:dyDescent="0.25">
      <c r="A185" s="159" t="s">
        <v>26</v>
      </c>
      <c r="B185" s="99" t="s">
        <v>9</v>
      </c>
      <c r="C185" s="99" t="s">
        <v>11</v>
      </c>
      <c r="D185" s="99" t="s">
        <v>11</v>
      </c>
      <c r="E185" s="99" t="s">
        <v>131</v>
      </c>
      <c r="F185" s="99" t="s">
        <v>58</v>
      </c>
      <c r="G185" s="99" t="s">
        <v>27</v>
      </c>
      <c r="H185" s="113"/>
      <c r="I185" s="103"/>
      <c r="J185" s="104"/>
      <c r="K185" s="114">
        <f>I185-J185</f>
        <v>0</v>
      </c>
      <c r="L185" s="115"/>
      <c r="M185" s="149"/>
      <c r="N185" s="150"/>
      <c r="O185" s="116"/>
      <c r="P185" s="117"/>
      <c r="Q185" s="275"/>
      <c r="R185" s="276"/>
    </row>
    <row r="186" spans="1:50" s="2" customFormat="1" ht="27.75" hidden="1" customHeight="1" x14ac:dyDescent="0.25">
      <c r="A186" s="141" t="s">
        <v>30</v>
      </c>
      <c r="B186" s="99" t="s">
        <v>9</v>
      </c>
      <c r="C186" s="99" t="s">
        <v>11</v>
      </c>
      <c r="D186" s="99" t="s">
        <v>11</v>
      </c>
      <c r="E186" s="99" t="s">
        <v>131</v>
      </c>
      <c r="F186" s="99" t="s">
        <v>58</v>
      </c>
      <c r="G186" s="99" t="s">
        <v>31</v>
      </c>
      <c r="H186" s="99"/>
      <c r="I186" s="103"/>
      <c r="J186" s="104"/>
      <c r="K186" s="103">
        <f>I186-J186</f>
        <v>0</v>
      </c>
      <c r="L186" s="115"/>
      <c r="M186" s="147"/>
      <c r="N186" s="148"/>
      <c r="O186" s="106">
        <f t="shared" ref="O186" si="102">I186-J186-K186</f>
        <v>0</v>
      </c>
      <c r="P186" s="107" t="e">
        <f t="shared" ref="P186" si="103">J186/I186*100</f>
        <v>#DIV/0!</v>
      </c>
      <c r="Q186" s="277"/>
      <c r="R186" s="278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281" t="s">
        <v>71</v>
      </c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2"/>
      <c r="R187" s="282"/>
    </row>
    <row r="188" spans="1:50" s="14" customFormat="1" ht="79.5" customHeight="1" x14ac:dyDescent="0.25">
      <c r="A188" s="155" t="s">
        <v>105</v>
      </c>
      <c r="B188" s="39" t="s">
        <v>72</v>
      </c>
      <c r="C188" s="39" t="s">
        <v>73</v>
      </c>
      <c r="D188" s="39" t="s">
        <v>73</v>
      </c>
      <c r="E188" s="39" t="s">
        <v>74</v>
      </c>
      <c r="F188" s="39" t="s">
        <v>72</v>
      </c>
      <c r="G188" s="39"/>
      <c r="H188" s="39"/>
      <c r="I188" s="16">
        <f>I189</f>
        <v>4319310.46</v>
      </c>
      <c r="J188" s="16">
        <f>J189</f>
        <v>380504.52</v>
      </c>
      <c r="K188" s="16">
        <f>I188-J188</f>
        <v>3938805.94</v>
      </c>
      <c r="L188" s="16">
        <f t="shared" ref="L188:N188" si="104">L189</f>
        <v>0</v>
      </c>
      <c r="M188" s="16">
        <f t="shared" si="104"/>
        <v>0</v>
      </c>
      <c r="N188" s="16">
        <f t="shared" si="104"/>
        <v>0</v>
      </c>
      <c r="O188" s="19">
        <f t="shared" ref="O188:O189" si="105">I188-J188-K188</f>
        <v>0</v>
      </c>
      <c r="P188" s="20">
        <f>J188/I188*100</f>
        <v>8.8093811158922808</v>
      </c>
      <c r="Q188" s="251"/>
      <c r="R188" s="251"/>
      <c r="S188" s="1"/>
      <c r="T188" s="1"/>
      <c r="U188" s="1"/>
      <c r="V188" s="1"/>
      <c r="W188" s="1"/>
      <c r="X188" s="1"/>
      <c r="Y188" s="1"/>
    </row>
    <row r="189" spans="1:50" s="14" customFormat="1" ht="18.75" customHeight="1" x14ac:dyDescent="0.25">
      <c r="A189" s="86" t="s">
        <v>101</v>
      </c>
      <c r="B189" s="21" t="s">
        <v>72</v>
      </c>
      <c r="C189" s="21" t="s">
        <v>73</v>
      </c>
      <c r="D189" s="21" t="s">
        <v>73</v>
      </c>
      <c r="E189" s="21" t="s">
        <v>74</v>
      </c>
      <c r="F189" s="21" t="s">
        <v>72</v>
      </c>
      <c r="G189" s="21" t="s">
        <v>102</v>
      </c>
      <c r="H189" s="21"/>
      <c r="I189" s="22">
        <v>4319310.46</v>
      </c>
      <c r="J189" s="22">
        <v>380504.52</v>
      </c>
      <c r="K189" s="22">
        <f>I189-J189</f>
        <v>3938805.94</v>
      </c>
      <c r="L189" s="190"/>
      <c r="M189" s="212"/>
      <c r="N189" s="209"/>
      <c r="O189" s="24">
        <f t="shared" si="105"/>
        <v>0</v>
      </c>
      <c r="P189" s="25">
        <f>J189/I189*100</f>
        <v>8.8093811158922808</v>
      </c>
      <c r="Q189" s="251"/>
      <c r="R189" s="25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191"/>
      <c r="B190" s="191"/>
      <c r="C190" s="191"/>
      <c r="D190" s="191"/>
      <c r="E190" s="191"/>
      <c r="F190" s="191"/>
      <c r="G190" s="191"/>
      <c r="H190" s="192"/>
      <c r="I190" s="193"/>
      <c r="J190" s="194"/>
      <c r="K190" s="195"/>
      <c r="L190" s="209"/>
      <c r="M190" s="209"/>
      <c r="N190" s="209"/>
      <c r="O190" s="209"/>
      <c r="P190" s="209"/>
      <c r="Q190" s="209"/>
      <c r="R190" s="209"/>
    </row>
    <row r="191" spans="1:50" ht="19.5" hidden="1" customHeight="1" x14ac:dyDescent="0.25">
      <c r="A191" s="281" t="s">
        <v>142</v>
      </c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51"/>
      <c r="R191" s="251"/>
    </row>
    <row r="192" spans="1:50" s="14" customFormat="1" ht="76.5" hidden="1" customHeight="1" x14ac:dyDescent="0.25">
      <c r="A192" s="165"/>
      <c r="B192" s="15" t="s">
        <v>72</v>
      </c>
      <c r="C192" s="15" t="s">
        <v>73</v>
      </c>
      <c r="D192" s="15" t="s">
        <v>73</v>
      </c>
      <c r="E192" s="15" t="s">
        <v>74</v>
      </c>
      <c r="F192" s="15" t="s">
        <v>72</v>
      </c>
      <c r="G192" s="15"/>
      <c r="H192" s="15"/>
      <c r="I192" s="16">
        <f>I194+I193</f>
        <v>0</v>
      </c>
      <c r="J192" s="16">
        <f>J194+J193</f>
        <v>0</v>
      </c>
      <c r="K192" s="16">
        <f>I192-J192</f>
        <v>0</v>
      </c>
      <c r="L192" s="16">
        <f t="shared" ref="L192:N192" si="106">L194</f>
        <v>0</v>
      </c>
      <c r="M192" s="16">
        <f t="shared" si="106"/>
        <v>0</v>
      </c>
      <c r="N192" s="16">
        <f t="shared" si="106"/>
        <v>0</v>
      </c>
      <c r="O192" s="19">
        <f t="shared" ref="O192:O194" si="107">I192-J192-K192</f>
        <v>0</v>
      </c>
      <c r="P192" s="20" t="e">
        <f>J192/I192*100</f>
        <v>#DIV/0!</v>
      </c>
      <c r="Q192" s="251"/>
      <c r="R192" s="251"/>
      <c r="S192" s="1"/>
      <c r="T192" s="1"/>
      <c r="U192" s="1"/>
      <c r="V192" s="1"/>
      <c r="W192" s="1"/>
      <c r="X192" s="1"/>
      <c r="Y192" s="1"/>
    </row>
    <row r="193" spans="1:25" s="14" customFormat="1" ht="18.75" hidden="1" customHeight="1" x14ac:dyDescent="0.25">
      <c r="A193" s="86" t="s">
        <v>101</v>
      </c>
      <c r="B193" s="21" t="s">
        <v>72</v>
      </c>
      <c r="C193" s="21" t="s">
        <v>73</v>
      </c>
      <c r="D193" s="21" t="s">
        <v>73</v>
      </c>
      <c r="E193" s="21" t="s">
        <v>74</v>
      </c>
      <c r="F193" s="21" t="s">
        <v>72</v>
      </c>
      <c r="G193" s="21" t="s">
        <v>47</v>
      </c>
      <c r="H193" s="21"/>
      <c r="I193" s="22">
        <v>0</v>
      </c>
      <c r="J193" s="22">
        <v>0</v>
      </c>
      <c r="K193" s="22">
        <f>I193-J193</f>
        <v>0</v>
      </c>
      <c r="L193" s="190"/>
      <c r="M193" s="212"/>
      <c r="N193" s="209"/>
      <c r="O193" s="24">
        <f t="shared" si="107"/>
        <v>0</v>
      </c>
      <c r="P193" s="25" t="e">
        <f>J193/I193*100</f>
        <v>#DIV/0!</v>
      </c>
      <c r="Q193" s="251"/>
      <c r="R193" s="251"/>
      <c r="S193" s="1"/>
      <c r="T193" s="1"/>
      <c r="U193" s="1"/>
      <c r="V193" s="1"/>
      <c r="W193" s="1"/>
      <c r="X193" s="1"/>
      <c r="Y193" s="1"/>
    </row>
    <row r="194" spans="1:25" s="14" customFormat="1" ht="18.75" hidden="1" customHeight="1" x14ac:dyDescent="0.25">
      <c r="A194" s="86" t="s">
        <v>101</v>
      </c>
      <c r="B194" s="21" t="s">
        <v>72</v>
      </c>
      <c r="C194" s="21" t="s">
        <v>73</v>
      </c>
      <c r="D194" s="21" t="s">
        <v>73</v>
      </c>
      <c r="E194" s="21" t="s">
        <v>74</v>
      </c>
      <c r="F194" s="21" t="s">
        <v>72</v>
      </c>
      <c r="G194" s="21" t="s">
        <v>92</v>
      </c>
      <c r="H194" s="21"/>
      <c r="I194" s="22">
        <v>0</v>
      </c>
      <c r="J194" s="22">
        <v>0</v>
      </c>
      <c r="K194" s="22">
        <f>I194-J194</f>
        <v>0</v>
      </c>
      <c r="L194" s="190"/>
      <c r="M194" s="212"/>
      <c r="N194" s="209"/>
      <c r="O194" s="24">
        <f t="shared" si="107"/>
        <v>0</v>
      </c>
      <c r="P194" s="25" t="e">
        <f>J194/I194*100</f>
        <v>#DIV/0!</v>
      </c>
      <c r="Q194" s="251"/>
      <c r="R194" s="25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69"/>
      <c r="B195" s="70"/>
      <c r="C195" s="70"/>
      <c r="D195" s="70"/>
      <c r="E195" s="70"/>
      <c r="F195" s="70"/>
      <c r="G195" s="1"/>
      <c r="H195" s="1"/>
      <c r="I195" s="1"/>
      <c r="J195" s="1"/>
      <c r="K195" s="1"/>
      <c r="L195" s="65"/>
      <c r="M195" s="66"/>
      <c r="N195" s="67"/>
      <c r="O195" s="67"/>
      <c r="P195" s="67"/>
    </row>
    <row r="196" spans="1:25" ht="40.5" customHeight="1" x14ac:dyDescent="0.25">
      <c r="A196" s="280" t="s">
        <v>145</v>
      </c>
      <c r="B196" s="280"/>
      <c r="C196" s="280"/>
      <c r="D196" s="280"/>
      <c r="E196" s="280"/>
      <c r="F196" s="280"/>
      <c r="G196" s="280"/>
      <c r="H196" s="71"/>
      <c r="I196" s="1"/>
      <c r="J196" s="1"/>
      <c r="K196" s="1"/>
      <c r="L196" s="65"/>
      <c r="M196" s="66"/>
      <c r="N196" s="67"/>
      <c r="O196" s="67"/>
      <c r="P196" s="67"/>
    </row>
    <row r="197" spans="1:25" ht="15" customHeight="1" x14ac:dyDescent="0.25">
      <c r="A197" s="280"/>
      <c r="B197" s="280"/>
      <c r="C197" s="280"/>
      <c r="D197" s="280"/>
      <c r="E197" s="280"/>
      <c r="F197" s="280"/>
      <c r="G197" s="280"/>
      <c r="H197" s="71"/>
      <c r="I197" s="1"/>
      <c r="J197" s="1"/>
      <c r="K197" s="1"/>
      <c r="L197" s="65"/>
      <c r="M197" s="66"/>
      <c r="N197" s="67"/>
      <c r="O197" s="67"/>
      <c r="P197" s="67"/>
    </row>
    <row r="198" spans="1:25" ht="18.75" x14ac:dyDescent="0.25">
      <c r="A198" s="72"/>
      <c r="B198" s="73"/>
      <c r="C198" s="73"/>
      <c r="D198" s="73"/>
      <c r="E198" s="73"/>
      <c r="F198" s="73"/>
      <c r="G198" s="1"/>
      <c r="H198" s="1"/>
      <c r="I198" s="1"/>
      <c r="J198" s="1"/>
      <c r="K198" s="1"/>
      <c r="L198" s="65"/>
      <c r="M198" s="66"/>
      <c r="N198" s="67"/>
      <c r="O198" s="67"/>
      <c r="P198" s="67"/>
    </row>
    <row r="199" spans="1:25" x14ac:dyDescent="0.25">
      <c r="A199" s="1"/>
      <c r="B199" s="1"/>
      <c r="C199" s="1"/>
      <c r="D199" s="1"/>
      <c r="E199" s="1"/>
      <c r="F199" s="1"/>
      <c r="L199" s="65"/>
      <c r="M199" s="66"/>
      <c r="N199" s="67"/>
      <c r="O199" s="67"/>
      <c r="P199" s="67"/>
    </row>
    <row r="200" spans="1:25" x14ac:dyDescent="0.25">
      <c r="A200" s="1"/>
      <c r="B200" s="1"/>
      <c r="C200" s="1"/>
      <c r="D200" s="1"/>
      <c r="E200" s="1"/>
      <c r="F200" s="1"/>
      <c r="L200" s="65"/>
      <c r="M200" s="66"/>
      <c r="N200" s="67"/>
      <c r="O200" s="67"/>
      <c r="P200" s="67"/>
    </row>
    <row r="201" spans="1:25" x14ac:dyDescent="0.25">
      <c r="A201" s="1"/>
      <c r="B201" s="1"/>
      <c r="C201" s="1"/>
      <c r="D201" s="1"/>
      <c r="E201" s="1"/>
      <c r="F201" s="1"/>
      <c r="J201" s="172" t="e">
        <f>SUM(J194+J189+J172+J171+J169+J168+J176+J162+J160+J158+J153+J149+J148+J146+J137+J131+J130+J129+J128+J127+J126+J124+J123+J121+J120+J118+J117+J115+J113++J99+J98+J96+J95+J90+J89+J87+J86++J84+J82+J80+J78+J77+J75+J74+J73+J61+J58+J57+#REF!+J56+J55+J54+J46+J45+J43+J42+J111+J109+J107+J106+J105+J104+J40+J39+J38+J37+J36+J35+J34+J33+J31+J30+J29+J28+J27+J26+J25+J24+J23+J21+J20+J19+J17+J16+J193+J83+J63)</f>
        <v>#REF!</v>
      </c>
      <c r="L201" s="65"/>
      <c r="M201" s="66"/>
      <c r="N201" s="67"/>
      <c r="O201" s="67"/>
      <c r="P201" s="67"/>
    </row>
    <row r="202" spans="1:25" x14ac:dyDescent="0.25">
      <c r="A202" s="1"/>
      <c r="B202" s="1"/>
      <c r="C202" s="1"/>
      <c r="D202" s="1"/>
      <c r="E202" s="1"/>
      <c r="F202" s="1"/>
      <c r="J202" s="112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172" t="e">
        <f>J202-J201</f>
        <v>#REF!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3" customFormat="1" x14ac:dyDescent="0.25">
      <c r="A218" s="1"/>
      <c r="B218" s="1"/>
      <c r="C218" s="1"/>
      <c r="D218" s="1"/>
      <c r="E218" s="1"/>
      <c r="F218" s="1"/>
      <c r="I218" s="112"/>
      <c r="J218" s="112"/>
      <c r="K218" s="68"/>
      <c r="L218" s="68"/>
      <c r="M218" s="2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3" customFormat="1" x14ac:dyDescent="0.25">
      <c r="A219" s="74"/>
      <c r="I219" s="112"/>
      <c r="J219" s="112"/>
      <c r="K219" s="68"/>
      <c r="L219" s="68"/>
      <c r="M219" s="2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3" customFormat="1" x14ac:dyDescent="0.25">
      <c r="A220" s="74"/>
      <c r="I220" s="112"/>
      <c r="J220" s="112"/>
      <c r="K220" s="68"/>
      <c r="L220" s="68"/>
      <c r="M220" s="2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3" customFormat="1" x14ac:dyDescent="0.25">
      <c r="A221" s="74"/>
      <c r="I221" s="112"/>
      <c r="J221" s="112"/>
      <c r="K221" s="68"/>
      <c r="L221" s="68"/>
      <c r="M221" s="2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3" customFormat="1" x14ac:dyDescent="0.25">
      <c r="A222" s="74"/>
      <c r="I222" s="112"/>
      <c r="J222" s="112"/>
      <c r="K222" s="68"/>
      <c r="L222" s="68"/>
      <c r="M222" s="2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3" customFormat="1" x14ac:dyDescent="0.25">
      <c r="A223" s="74"/>
      <c r="I223" s="112"/>
      <c r="J223" s="112"/>
      <c r="K223" s="68"/>
      <c r="L223" s="68"/>
      <c r="M223" s="2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3" customFormat="1" x14ac:dyDescent="0.25">
      <c r="A224" s="74"/>
      <c r="I224" s="112"/>
      <c r="J224" s="112"/>
      <c r="K224" s="68"/>
      <c r="L224" s="68"/>
      <c r="M224" s="2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3" customFormat="1" x14ac:dyDescent="0.25">
      <c r="A225" s="74"/>
      <c r="I225" s="112"/>
      <c r="J225" s="112"/>
      <c r="K225" s="68"/>
      <c r="L225" s="68"/>
      <c r="M225" s="2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3" customFormat="1" x14ac:dyDescent="0.25">
      <c r="A226" s="74"/>
      <c r="I226" s="112"/>
      <c r="J226" s="112"/>
      <c r="K226" s="68"/>
      <c r="L226" s="68"/>
      <c r="M226" s="2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97:G197"/>
    <mergeCell ref="A191:P191"/>
    <mergeCell ref="Q191:R191"/>
    <mergeCell ref="Q192:R192"/>
    <mergeCell ref="Q193:R193"/>
    <mergeCell ref="Q194:R194"/>
    <mergeCell ref="A196:G196"/>
    <mergeCell ref="Q183:R183"/>
    <mergeCell ref="Q184:R186"/>
    <mergeCell ref="A187:P187"/>
    <mergeCell ref="Q187:R187"/>
    <mergeCell ref="Q188:R188"/>
    <mergeCell ref="Q189:R189"/>
    <mergeCell ref="Q177:R177"/>
    <mergeCell ref="Q178:R178"/>
    <mergeCell ref="Q179:R179"/>
    <mergeCell ref="Q180:R180"/>
    <mergeCell ref="Q181:R181"/>
    <mergeCell ref="Q182:R182"/>
    <mergeCell ref="Q167:R169"/>
    <mergeCell ref="Q170:R172"/>
    <mergeCell ref="Q173:R173"/>
    <mergeCell ref="Q174:R174"/>
    <mergeCell ref="Q175:R175"/>
    <mergeCell ref="Q176:R176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  <mergeCell ref="Q158:R158"/>
    <mergeCell ref="Q159:R159"/>
    <mergeCell ref="Q160:R160"/>
    <mergeCell ref="Q146:R146"/>
    <mergeCell ref="Q147:R149"/>
    <mergeCell ref="Q150:R151"/>
    <mergeCell ref="Q152:R153"/>
    <mergeCell ref="A154:P154"/>
    <mergeCell ref="Q154:R154"/>
    <mergeCell ref="Q132:R134"/>
    <mergeCell ref="Q135:R137"/>
    <mergeCell ref="Q138:R139"/>
    <mergeCell ref="Q140:R141"/>
    <mergeCell ref="Q143:R144"/>
    <mergeCell ref="Q145:R145"/>
    <mergeCell ref="Q126:R126"/>
    <mergeCell ref="Q127:R127"/>
    <mergeCell ref="Q128:R128"/>
    <mergeCell ref="Q129:R129"/>
    <mergeCell ref="Q130:R130"/>
    <mergeCell ref="Q131:R131"/>
    <mergeCell ref="Q120:R120"/>
    <mergeCell ref="Q121:R121"/>
    <mergeCell ref="Q122:R122"/>
    <mergeCell ref="Q123:R123"/>
    <mergeCell ref="Q124:R124"/>
    <mergeCell ref="Q125:R125"/>
    <mergeCell ref="Q114:R114"/>
    <mergeCell ref="Q115:R115"/>
    <mergeCell ref="Q116:R116"/>
    <mergeCell ref="Q117:R117"/>
    <mergeCell ref="Q118:R118"/>
    <mergeCell ref="Q119:R119"/>
    <mergeCell ref="Q108:R108"/>
    <mergeCell ref="Q109:R109"/>
    <mergeCell ref="Q110:R110"/>
    <mergeCell ref="Q111:R111"/>
    <mergeCell ref="Q112:R112"/>
    <mergeCell ref="Q113:R113"/>
    <mergeCell ref="Q102:R102"/>
    <mergeCell ref="Q103:R103"/>
    <mergeCell ref="Q104:R104"/>
    <mergeCell ref="Q105:R105"/>
    <mergeCell ref="Q106:R106"/>
    <mergeCell ref="Q107:R107"/>
    <mergeCell ref="Q97:R97"/>
    <mergeCell ref="Q98:R98"/>
    <mergeCell ref="Q99:R99"/>
    <mergeCell ref="A100:P100"/>
    <mergeCell ref="Q100:R100"/>
    <mergeCell ref="Q101:R101"/>
    <mergeCell ref="Q91:R91"/>
    <mergeCell ref="Q92:R92"/>
    <mergeCell ref="Q93:R93"/>
    <mergeCell ref="Q94:R94"/>
    <mergeCell ref="Q95:R95"/>
    <mergeCell ref="Q96:R96"/>
    <mergeCell ref="Q85:R85"/>
    <mergeCell ref="Q86:R86"/>
    <mergeCell ref="Q87:R87"/>
    <mergeCell ref="Q88:R88"/>
    <mergeCell ref="Q89:R89"/>
    <mergeCell ref="Q90:R90"/>
    <mergeCell ref="Q79:R79"/>
    <mergeCell ref="Q80:R80"/>
    <mergeCell ref="Q81:R81"/>
    <mergeCell ref="Q82:R82"/>
    <mergeCell ref="Q83:R83"/>
    <mergeCell ref="N84:O84"/>
    <mergeCell ref="Q84:R84"/>
    <mergeCell ref="Q73:R73"/>
    <mergeCell ref="Q74:R74"/>
    <mergeCell ref="Q75:R75"/>
    <mergeCell ref="Q76:R76"/>
    <mergeCell ref="Q77:R77"/>
    <mergeCell ref="Q78:R78"/>
    <mergeCell ref="Q67:R67"/>
    <mergeCell ref="Q68:R68"/>
    <mergeCell ref="Q69:R69"/>
    <mergeCell ref="Q70:R70"/>
    <mergeCell ref="Q71:R71"/>
    <mergeCell ref="Q72:R72"/>
    <mergeCell ref="Q51:R51"/>
    <mergeCell ref="Q54:R54"/>
    <mergeCell ref="A64:P64"/>
    <mergeCell ref="Q64:R64"/>
    <mergeCell ref="Q65:R65"/>
    <mergeCell ref="Q66:R66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</mergeCells>
  <printOptions horizontalCentered="1"/>
  <pageMargins left="0.39370078740157483" right="0.39370078740157483" top="0.59055118110236227" bottom="0.59055118110236227" header="0" footer="0"/>
  <pageSetup paperSize="9" scale="52" fitToHeight="7" orientation="landscape" r:id="rId1"/>
  <rowBreaks count="2" manualBreakCount="2">
    <brk id="37" max="17" man="1"/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01.02.22</vt:lpstr>
      <vt:lpstr>01.03.22</vt:lpstr>
      <vt:lpstr>'01.02.22'!Область_печати</vt:lpstr>
      <vt:lpstr>'01.03.22'!Область_печати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</dc:creator>
  <cp:lastModifiedBy>Tcbuh#Dir#1</cp:lastModifiedBy>
  <cp:lastPrinted>2022-03-11T13:30:16Z</cp:lastPrinted>
  <dcterms:created xsi:type="dcterms:W3CDTF">2018-02-14T10:32:04Z</dcterms:created>
  <dcterms:modified xsi:type="dcterms:W3CDTF">2022-03-11T13:30:29Z</dcterms:modified>
</cp:coreProperties>
</file>